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gedu-my.sharepoint.com/personal/anna_wojewnik-filipkowska_ug_edu_pl/Documents/Documents/DYD INFRA 2022/Model cw/Lab SS/"/>
    </mc:Choice>
  </mc:AlternateContent>
  <xr:revisionPtr revIDLastSave="1" documentId="8_{B9B0DDCC-B1A1-40FD-830C-F23523B11589}" xr6:coauthVersionLast="47" xr6:coauthVersionMax="47" xr10:uidLastSave="{44B6EA8E-084C-4511-8800-9D34F1C3A8F2}"/>
  <bookViews>
    <workbookView xWindow="828" yWindow="-108" windowWidth="22320" windowHeight="13176" activeTab="1" xr2:uid="{1A17F0D1-0506-4EDF-84BD-0A07B4390ED7}"/>
  </bookViews>
  <sheets>
    <sheet name="Budżet" sheetId="1" r:id="rId1"/>
    <sheet name="DON Parking" sheetId="2" r:id="rId2"/>
  </sheets>
  <externalReferences>
    <externalReference r:id="rId3"/>
    <externalReference r:id="rId4"/>
  </externalReferences>
  <definedNames>
    <definedName name="_xlnm.Print_Area" localSheetId="0">Budżet!$A$2:$H$23</definedName>
    <definedName name="_xlnm.Print_Area" localSheetId="1">'DON Parking'!$A$1:$X$41</definedName>
    <definedName name="rev">[2]REV!$A$1:$X$129</definedName>
    <definedName name="_xlnm.Print_Titles" localSheetId="1">'DON Parking'!$A:$A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2" l="1"/>
  <c r="A35" i="2"/>
  <c r="B34" i="2"/>
  <c r="B33" i="2"/>
  <c r="B31" i="2"/>
  <c r="A31" i="2"/>
  <c r="A30" i="2"/>
  <c r="A29" i="2"/>
  <c r="B27" i="2"/>
  <c r="B26" i="2"/>
  <c r="B25" i="2"/>
  <c r="A25" i="2"/>
  <c r="A24" i="2"/>
  <c r="A18" i="2"/>
  <c r="A26" i="2" s="1"/>
  <c r="A14" i="2"/>
  <c r="A6" i="2"/>
  <c r="A5" i="2"/>
  <c r="F4" i="2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A2" i="2"/>
  <c r="P50" i="1"/>
  <c r="P48" i="1" s="1"/>
  <c r="N50" i="1"/>
  <c r="R49" i="1"/>
  <c r="L48" i="1"/>
  <c r="P47" i="1"/>
  <c r="L47" i="1"/>
  <c r="P46" i="1"/>
  <c r="L46" i="1"/>
  <c r="P45" i="1"/>
  <c r="L45" i="1"/>
  <c r="P44" i="1"/>
  <c r="L44" i="1"/>
  <c r="Q43" i="1"/>
  <c r="Q50" i="1" s="1"/>
  <c r="P43" i="1"/>
  <c r="L43" i="1"/>
  <c r="P42" i="1"/>
  <c r="L42" i="1"/>
  <c r="P41" i="1"/>
  <c r="L41" i="1"/>
  <c r="P40" i="1"/>
  <c r="L40" i="1"/>
  <c r="G23" i="1"/>
  <c r="G24" i="1" s="1"/>
  <c r="C23" i="1"/>
  <c r="G4" i="1"/>
  <c r="M45" i="1" l="1"/>
  <c r="R45" i="1" s="1"/>
  <c r="T45" i="1" s="1"/>
  <c r="L50" i="1"/>
  <c r="M44" i="1" s="1"/>
  <c r="R44" i="1" s="1"/>
  <c r="T44" i="1" s="1"/>
  <c r="Q46" i="1"/>
  <c r="M48" i="1" l="1"/>
  <c r="R48" i="1" s="1"/>
  <c r="O50" i="1"/>
  <c r="M43" i="1"/>
  <c r="R43" i="1" s="1"/>
  <c r="T43" i="1" s="1"/>
  <c r="M46" i="1"/>
  <c r="R46" i="1" s="1"/>
  <c r="T46" i="1" s="1"/>
  <c r="M40" i="1"/>
  <c r="M42" i="1"/>
  <c r="R42" i="1" s="1"/>
  <c r="T42" i="1" s="1"/>
  <c r="M41" i="1"/>
  <c r="R41" i="1" s="1"/>
  <c r="T41" i="1" s="1"/>
  <c r="M47" i="1"/>
  <c r="R47" i="1" s="1"/>
  <c r="T47" i="1" s="1"/>
  <c r="R40" i="1" l="1"/>
  <c r="M50" i="1"/>
  <c r="O44" i="1"/>
  <c r="O46" i="1"/>
  <c r="O48" i="1"/>
  <c r="O43" i="1"/>
  <c r="O41" i="1"/>
  <c r="O47" i="1"/>
  <c r="O42" i="1"/>
  <c r="O40" i="1"/>
  <c r="O45" i="1"/>
  <c r="T40" i="1" l="1"/>
  <c r="R50" i="1"/>
</calcChain>
</file>

<file path=xl/sharedStrings.xml><?xml version="1.0" encoding="utf-8"?>
<sst xmlns="http://schemas.openxmlformats.org/spreadsheetml/2006/main" count="100" uniqueCount="70">
  <si>
    <t xml:space="preserve">Tabela Nr 1 - Budzet </t>
  </si>
  <si>
    <t>Parking z częścią handlową - PPP</t>
  </si>
  <si>
    <t>WYDATKI INWESTYCYJNE (bez VAT)</t>
  </si>
  <si>
    <t>Nakłady</t>
  </si>
  <si>
    <t>zł</t>
  </si>
  <si>
    <t>%</t>
  </si>
  <si>
    <t>ŹRÓDŁA FINANSOWANIA</t>
  </si>
  <si>
    <t>Źródła finansowania</t>
  </si>
  <si>
    <t>Teren</t>
  </si>
  <si>
    <t>Kapitał własny</t>
  </si>
  <si>
    <t>Projektowanie i budowa</t>
  </si>
  <si>
    <t>Aport gruntu</t>
  </si>
  <si>
    <t>Koszty przygotowania</t>
  </si>
  <si>
    <t>Dodatkowe źródła</t>
  </si>
  <si>
    <t>Kapitał obrotowy</t>
  </si>
  <si>
    <t xml:space="preserve">Rezerwa </t>
  </si>
  <si>
    <t>NAKŁADY RAZEM</t>
  </si>
  <si>
    <t>RAZEM NAKŁADY</t>
  </si>
  <si>
    <t>ŻRÓDŁA RAZEM</t>
  </si>
  <si>
    <t>RAZEM ŹÓDŁA</t>
  </si>
  <si>
    <t>control</t>
  </si>
  <si>
    <t>Wycena kosztowa obiektów</t>
  </si>
  <si>
    <t>Nakłady na poszczególne funkcje</t>
  </si>
  <si>
    <t>Budowa</t>
  </si>
  <si>
    <t>Udział</t>
  </si>
  <si>
    <t>Waga</t>
  </si>
  <si>
    <t>Inne budowlane</t>
  </si>
  <si>
    <t>Inne wspólne</t>
  </si>
  <si>
    <t>Razem</t>
  </si>
  <si>
    <t>Pow. brutto</t>
  </si>
  <si>
    <t>Koszt /m²</t>
  </si>
  <si>
    <t>Parkingi podziemne</t>
  </si>
  <si>
    <t>Mieszkania</t>
  </si>
  <si>
    <t>Biura / Apartamenty</t>
  </si>
  <si>
    <t>Gastronomia</t>
  </si>
  <si>
    <t>Handel i usługi</t>
  </si>
  <si>
    <t>Sala wielofunkcyjna</t>
  </si>
  <si>
    <t>Hotel</t>
  </si>
  <si>
    <t>Centrum Informacji Turystycznej</t>
  </si>
  <si>
    <t>Funkcje miejskie inne</t>
  </si>
  <si>
    <t xml:space="preserve">Tabela Nr 2 - Dochód Operacyjny Netto </t>
  </si>
  <si>
    <t>rok realizacji</t>
  </si>
  <si>
    <t>rok eksplotacji</t>
  </si>
  <si>
    <t>jednostka</t>
  </si>
  <si>
    <t>stawka czynszu</t>
  </si>
  <si>
    <t>zł/m2/miesiąc</t>
  </si>
  <si>
    <t>opłaty eksploatacyjne</t>
  </si>
  <si>
    <t>PDB</t>
  </si>
  <si>
    <t>zł/rok</t>
  </si>
  <si>
    <t>obłożenie</t>
  </si>
  <si>
    <t>EDB</t>
  </si>
  <si>
    <t>koszty eksploatacji</t>
  </si>
  <si>
    <t>DON</t>
  </si>
  <si>
    <t>Parking godzinowy</t>
  </si>
  <si>
    <t>miejsca dostepne dla godzinowego wynajmu</t>
  </si>
  <si>
    <t>miejsca</t>
  </si>
  <si>
    <t>zł/miejsce</t>
  </si>
  <si>
    <t>EDB Parkingi godzinowe</t>
  </si>
  <si>
    <t>Parking karnety</t>
  </si>
  <si>
    <t>zł/miesiąc/miejsce</t>
  </si>
  <si>
    <t>miejsca wynajęte na miesiąc (karnety)</t>
  </si>
  <si>
    <t>EDB Parkingi karnety</t>
  </si>
  <si>
    <t>EDB Parkingi łącznie</t>
  </si>
  <si>
    <t>Razem EDB</t>
  </si>
  <si>
    <t>Koszty operacyjne razem</t>
  </si>
  <si>
    <t>Razem DON</t>
  </si>
  <si>
    <t>Notes:</t>
  </si>
  <si>
    <t>PDB - potentcjalny dochód brutto</t>
  </si>
  <si>
    <t>EDB - efektywny dochód brutto</t>
  </si>
  <si>
    <t>DON - dochód operacyjny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</si>
</sst>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.00\ _z_ł_-;\-* #,##0.00\ _z_ł_-;_-* &quot;-&quot;??\ _z_ł_-;_-@_-"/>
    <numFmt numFmtId="166" formatCode="_-* #,##0\ _z_ł_-;\-* #,##0\ _z_ł_-;_-* &quot;-&quot;??\ _z_ł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color indexed="9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55"/>
      <name val="Arial Narrow"/>
      <family val="2"/>
      <charset val="238"/>
    </font>
    <font>
      <b/>
      <sz val="16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164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164" fontId="5" fillId="0" borderId="0" xfId="0" applyNumberFormat="1" applyFont="1"/>
    <xf numFmtId="3" fontId="6" fillId="0" borderId="0" xfId="0" quotePrefix="1" applyNumberFormat="1" applyFont="1"/>
    <xf numFmtId="0" fontId="4" fillId="0" borderId="0" xfId="0" quotePrefix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horizontal="left" indent="1"/>
    </xf>
    <xf numFmtId="3" fontId="7" fillId="0" borderId="1" xfId="0" applyNumberFormat="1" applyFont="1" applyBorder="1"/>
    <xf numFmtId="166" fontId="7" fillId="0" borderId="0" xfId="1" applyNumberFormat="1" applyFont="1" applyFill="1" applyBorder="1"/>
    <xf numFmtId="10" fontId="2" fillId="0" borderId="6" xfId="2" applyNumberFormat="1" applyFont="1" applyFill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3" fontId="7" fillId="0" borderId="5" xfId="0" applyNumberFormat="1" applyFont="1" applyBorder="1" applyAlignment="1">
      <alignment horizontal="left" indent="1"/>
    </xf>
    <xf numFmtId="3" fontId="2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left" indent="1"/>
    </xf>
    <xf numFmtId="166" fontId="2" fillId="0" borderId="0" xfId="1" applyNumberFormat="1" applyFont="1" applyFill="1" applyBorder="1"/>
    <xf numFmtId="10" fontId="2" fillId="0" borderId="6" xfId="2" applyNumberFormat="1" applyFont="1" applyFill="1" applyBorder="1" applyAlignment="1">
      <alignment horizontal="right"/>
    </xf>
    <xf numFmtId="0" fontId="4" fillId="0" borderId="0" xfId="0" applyFont="1" applyAlignment="1">
      <alignment horizontal="left" indent="1"/>
    </xf>
    <xf numFmtId="3" fontId="2" fillId="0" borderId="0" xfId="0" applyNumberFormat="1" applyFont="1" applyAlignment="1">
      <alignment horizontal="center"/>
    </xf>
    <xf numFmtId="9" fontId="2" fillId="0" borderId="0" xfId="0" applyNumberFormat="1" applyFont="1"/>
    <xf numFmtId="9" fontId="2" fillId="0" borderId="0" xfId="2" applyFont="1" applyFill="1" applyBorder="1" applyAlignment="1">
      <alignment horizontal="center"/>
    </xf>
    <xf numFmtId="3" fontId="2" fillId="0" borderId="0" xfId="0" applyNumberFormat="1" applyFont="1"/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 indent="3"/>
    </xf>
    <xf numFmtId="166" fontId="9" fillId="0" borderId="0" xfId="1" quotePrefix="1" applyNumberFormat="1" applyFont="1" applyFill="1" applyBorder="1"/>
    <xf numFmtId="0" fontId="2" fillId="0" borderId="5" xfId="0" applyFont="1" applyBorder="1" applyAlignment="1">
      <alignment horizontal="left" indent="1"/>
    </xf>
    <xf numFmtId="0" fontId="10" fillId="0" borderId="1" xfId="0" applyFont="1" applyBorder="1" applyAlignment="1">
      <alignment horizontal="left" indent="1"/>
    </xf>
    <xf numFmtId="166" fontId="10" fillId="0" borderId="0" xfId="1" applyNumberFormat="1" applyFont="1" applyFill="1" applyBorder="1"/>
    <xf numFmtId="10" fontId="10" fillId="0" borderId="6" xfId="2" applyNumberFormat="1" applyFont="1" applyFill="1" applyBorder="1"/>
    <xf numFmtId="0" fontId="2" fillId="0" borderId="6" xfId="0" applyFont="1" applyBorder="1"/>
    <xf numFmtId="0" fontId="7" fillId="0" borderId="1" xfId="0" applyFont="1" applyBorder="1" applyAlignment="1">
      <alignment horizontal="left" indent="1"/>
    </xf>
    <xf numFmtId="3" fontId="10" fillId="0" borderId="1" xfId="0" applyNumberFormat="1" applyFont="1" applyBorder="1" applyAlignment="1">
      <alignment horizontal="left" indent="1"/>
    </xf>
    <xf numFmtId="0" fontId="2" fillId="0" borderId="1" xfId="0" applyFont="1" applyBorder="1"/>
    <xf numFmtId="0" fontId="11" fillId="0" borderId="5" xfId="0" applyFont="1" applyBorder="1" applyAlignment="1">
      <alignment horizontal="left" indent="1"/>
    </xf>
    <xf numFmtId="0" fontId="10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left" indent="1"/>
    </xf>
    <xf numFmtId="0" fontId="11" fillId="0" borderId="0" xfId="0" applyFont="1"/>
    <xf numFmtId="0" fontId="7" fillId="2" borderId="2" xfId="0" applyFont="1" applyFill="1" applyBorder="1" applyAlignment="1">
      <alignment vertical="center"/>
    </xf>
    <xf numFmtId="166" fontId="7" fillId="2" borderId="3" xfId="1" applyNumberFormat="1" applyFont="1" applyFill="1" applyBorder="1" applyAlignment="1">
      <alignment vertical="center"/>
    </xf>
    <xf numFmtId="10" fontId="7" fillId="2" borderId="4" xfId="2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0" xfId="2" applyNumberFormat="1" applyFont="1" applyFill="1" applyBorder="1"/>
    <xf numFmtId="0" fontId="12" fillId="0" borderId="0" xfId="0" applyFont="1"/>
    <xf numFmtId="3" fontId="12" fillId="0" borderId="0" xfId="0" applyNumberFormat="1" applyFont="1"/>
    <xf numFmtId="10" fontId="7" fillId="0" borderId="0" xfId="0" applyNumberFormat="1" applyFont="1"/>
    <xf numFmtId="0" fontId="7" fillId="0" borderId="0" xfId="0" applyFont="1" applyAlignment="1">
      <alignment horizontal="left" indent="1"/>
    </xf>
    <xf numFmtId="3" fontId="7" fillId="0" borderId="0" xfId="0" applyNumberFormat="1" applyFont="1"/>
    <xf numFmtId="164" fontId="2" fillId="0" borderId="0" xfId="2" applyNumberFormat="1" applyFont="1" applyFill="1" applyBorder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1" fontId="2" fillId="0" borderId="0" xfId="0" applyNumberFormat="1" applyFont="1"/>
    <xf numFmtId="3" fontId="7" fillId="0" borderId="7" xfId="0" applyNumberFormat="1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left" indent="1"/>
    </xf>
    <xf numFmtId="3" fontId="2" fillId="0" borderId="7" xfId="0" applyNumberFormat="1" applyFont="1" applyBorder="1"/>
    <xf numFmtId="9" fontId="2" fillId="0" borderId="7" xfId="2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vertical="center" wrapText="1"/>
    </xf>
    <xf numFmtId="9" fontId="2" fillId="0" borderId="7" xfId="2" applyFont="1" applyFill="1" applyBorder="1" applyAlignment="1">
      <alignment horizontal="center" vertical="center" wrapText="1"/>
    </xf>
    <xf numFmtId="164" fontId="2" fillId="0" borderId="7" xfId="2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3" fontId="7" fillId="0" borderId="7" xfId="0" applyNumberFormat="1" applyFont="1" applyBorder="1"/>
    <xf numFmtId="164" fontId="7" fillId="0" borderId="7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10" fontId="2" fillId="0" borderId="0" xfId="2" applyNumberFormat="1" applyFont="1" applyFill="1" applyBorder="1"/>
    <xf numFmtId="3" fontId="7" fillId="0" borderId="0" xfId="0" applyNumberFormat="1" applyFont="1" applyAlignment="1">
      <alignment horizontal="left" indent="1"/>
    </xf>
    <xf numFmtId="0" fontId="4" fillId="0" borderId="0" xfId="0" applyFont="1"/>
    <xf numFmtId="3" fontId="6" fillId="0" borderId="0" xfId="0" applyNumberFormat="1" applyFont="1"/>
    <xf numFmtId="0" fontId="4" fillId="0" borderId="0" xfId="0" quotePrefix="1" applyFont="1" applyAlignment="1">
      <alignment horizontal="left"/>
    </xf>
    <xf numFmtId="3" fontId="9" fillId="0" borderId="0" xfId="0" applyNumberFormat="1" applyFont="1"/>
    <xf numFmtId="4" fontId="2" fillId="0" borderId="0" xfId="0" applyNumberFormat="1" applyFont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13" fillId="2" borderId="0" xfId="0" applyNumberFormat="1" applyFont="1" applyFill="1"/>
    <xf numFmtId="0" fontId="13" fillId="2" borderId="10" xfId="0" applyFont="1" applyFill="1" applyBorder="1" applyAlignment="1">
      <alignment horizontal="center"/>
    </xf>
    <xf numFmtId="0" fontId="13" fillId="2" borderId="0" xfId="0" applyFont="1" applyFill="1"/>
    <xf numFmtId="3" fontId="2" fillId="0" borderId="1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10" xfId="1" applyNumberFormat="1" applyFont="1" applyFill="1" applyBorder="1" applyAlignment="1">
      <alignment horizontal="center"/>
    </xf>
    <xf numFmtId="166" fontId="2" fillId="0" borderId="0" xfId="1" applyNumberFormat="1" applyFont="1" applyFill="1"/>
    <xf numFmtId="0" fontId="2" fillId="0" borderId="0" xfId="0" applyFont="1" applyAlignment="1">
      <alignment horizontal="left"/>
    </xf>
    <xf numFmtId="166" fontId="7" fillId="0" borderId="10" xfId="1" applyNumberFormat="1" applyFont="1" applyFill="1" applyBorder="1" applyAlignment="1">
      <alignment horizontal="center"/>
    </xf>
    <xf numFmtId="166" fontId="7" fillId="0" borderId="0" xfId="1" applyNumberFormat="1" applyFont="1" applyFill="1"/>
    <xf numFmtId="166" fontId="14" fillId="0" borderId="0" xfId="1" applyNumberFormat="1" applyFont="1" applyFill="1" applyBorder="1" applyAlignment="1">
      <alignment horizontal="right" vertical="center"/>
    </xf>
    <xf numFmtId="166" fontId="7" fillId="0" borderId="9" xfId="1" applyNumberFormat="1" applyFont="1" applyFill="1" applyBorder="1"/>
    <xf numFmtId="166" fontId="7" fillId="0" borderId="7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6" fontId="2" fillId="0" borderId="8" xfId="1" applyNumberFormat="1" applyFont="1" applyFill="1" applyBorder="1"/>
    <xf numFmtId="166" fontId="2" fillId="0" borderId="11" xfId="1" applyNumberFormat="1" applyFont="1" applyFill="1" applyBorder="1" applyAlignment="1">
      <alignment horizontal="center"/>
    </xf>
    <xf numFmtId="166" fontId="13" fillId="2" borderId="0" xfId="1" applyNumberFormat="1" applyFont="1" applyFill="1" applyBorder="1"/>
    <xf numFmtId="166" fontId="13" fillId="2" borderId="10" xfId="1" applyNumberFormat="1" applyFont="1" applyFill="1" applyBorder="1" applyAlignment="1">
      <alignment horizontal="center"/>
    </xf>
    <xf numFmtId="166" fontId="13" fillId="2" borderId="0" xfId="1" applyNumberFormat="1" applyFont="1" applyFill="1"/>
    <xf numFmtId="3" fontId="15" fillId="0" borderId="0" xfId="0" applyNumberFormat="1" applyFont="1"/>
    <xf numFmtId="0" fontId="15" fillId="0" borderId="0" xfId="0" applyFont="1"/>
    <xf numFmtId="166" fontId="16" fillId="0" borderId="0" xfId="1" applyNumberFormat="1" applyFont="1"/>
    <xf numFmtId="166" fontId="16" fillId="0" borderId="0" xfId="1" applyNumberFormat="1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en-GB"/>
              <a:t>Rys. nr 1. Struktura Budżetu Projektu</a:t>
            </a:r>
          </a:p>
        </c:rich>
      </c:tx>
      <c:layout>
        <c:manualLayout>
          <c:xMode val="edge"/>
          <c:yMode val="edge"/>
          <c:x val="0.24576339964083435"/>
          <c:y val="3.7174626675939015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54300410075186"/>
          <c:y val="0.5018587360594795"/>
          <c:w val="0.20339067213433584"/>
          <c:h val="4.8327137546468404E-2"/>
        </c:manualLayout>
      </c:layout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EB-4152-B03D-74BEA887B1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FEEB-4152-B03D-74BEA887B1E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EEB-4152-B03D-74BEA887B1E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EEB-4152-B03D-74BEA887B1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Nakłady przedrealizacyjne</c:v>
              </c:pt>
              <c:pt idx="1">
                <c:v>Nakłady na realizację</c:v>
              </c:pt>
              <c:pt idx="2">
                <c:v>Koszty spółki</c:v>
              </c:pt>
              <c:pt idx="3">
                <c:v>Koszty finasowania</c:v>
              </c:pt>
            </c:str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7-FEEB-4152-B03D-74BEA887B1EE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FEEB-4152-B03D-74BEA887B1EE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EEB-4152-B03D-74BEA887B1EE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EEB-4152-B03D-74BEA887B1E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EEB-4152-B03D-74BEA887B1EE}"/>
              </c:ext>
            </c:extLst>
          </c:dPt>
          <c:dLbls>
            <c:numFmt formatCode="0\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Nakłady przedrealizacyjne</c:v>
              </c:pt>
              <c:pt idx="1">
                <c:v>Nakłady na realizację</c:v>
              </c:pt>
              <c:pt idx="2">
                <c:v>Koszty spółki</c:v>
              </c:pt>
              <c:pt idx="3">
                <c:v>Koszty finasowania</c:v>
              </c:pt>
            </c:strLit>
          </c:cat>
          <c:val>
            <c:numLit>
              <c:formatCode>General</c:formatCode>
              <c:ptCount val="4"/>
              <c:pt idx="0">
                <c:v>7159960</c:v>
              </c:pt>
              <c:pt idx="1">
                <c:v>25354054</c:v>
              </c:pt>
              <c:pt idx="2">
                <c:v>0</c:v>
              </c:pt>
              <c:pt idx="3">
                <c:v>531795.03134593624</c:v>
              </c:pt>
            </c:numLit>
          </c:val>
          <c:extLst>
            <c:ext xmlns:c16="http://schemas.microsoft.com/office/drawing/2014/chart" uri="{C3380CC4-5D6E-409C-BE32-E72D297353CC}">
              <c16:uniqueId val="{0000000F-FEEB-4152-B03D-74BEA887B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282635723166177"/>
          <c:y val="3.9147243346718416E-2"/>
          <c:w val="0.43803184141455997"/>
          <c:h val="0.733119845062102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en-GB"/>
              <a:t>Rys. nr 2. Struktura Kapitałowa Projektu</a:t>
            </a:r>
          </a:p>
        </c:rich>
      </c:tx>
      <c:layout>
        <c:manualLayout>
          <c:xMode val="edge"/>
          <c:yMode val="edge"/>
          <c:x val="0.22608799744626518"/>
          <c:y val="3.6303511068560598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1809280779895"/>
          <c:y val="0.49835144115950247"/>
          <c:w val="0.23478360556897745"/>
          <c:h val="4.9505110048957204E-2"/>
        </c:manualLayout>
      </c:layout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1C-47C3-BC68-2A2DAAB138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521C-47C3-BC68-2A2DAAB1385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21C-47C3-BC68-2A2DAAB138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Aport</c:v>
              </c:pt>
              <c:pt idx="1">
                <c:v>Gotówka</c:v>
              </c:pt>
              <c:pt idx="2">
                <c:v>Kredyty</c:v>
              </c:pt>
            </c:strLit>
          </c:cat>
          <c:val>
            <c:numLit>
              <c:formatCode>General</c:formatCode>
              <c:ptCount val="3"/>
            </c:numLit>
          </c:val>
          <c:extLst>
            <c:ext xmlns:c16="http://schemas.microsoft.com/office/drawing/2014/chart" uri="{C3380CC4-5D6E-409C-BE32-E72D297353CC}">
              <c16:uniqueId val="{00000005-521C-47C3-BC68-2A2DAAB13853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521C-47C3-BC68-2A2DAAB13853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21C-47C3-BC68-2A2DAAB13853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21C-47C3-BC68-2A2DAAB13853}"/>
              </c:ext>
            </c:extLst>
          </c:dPt>
          <c:dLbls>
            <c:numFmt formatCode="0\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Aport</c:v>
              </c:pt>
              <c:pt idx="1">
                <c:v>Gotówka</c:v>
              </c:pt>
              <c:pt idx="2">
                <c:v>Kredyty</c:v>
              </c:pt>
            </c:strLit>
          </c:cat>
          <c:val>
            <c:numLit>
              <c:formatCode>General</c:formatCode>
              <c:ptCount val="3"/>
              <c:pt idx="0">
                <c:v>1630960</c:v>
              </c:pt>
              <c:pt idx="1">
                <c:v>10321331.251284538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521C-47C3-BC68-2A2DAAB13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612222458679153"/>
          <c:y val="0.29193515822929084"/>
          <c:w val="0.44917269631836565"/>
          <c:h val="0.382000156308004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263</xdr:row>
      <xdr:rowOff>7620</xdr:rowOff>
    </xdr:from>
    <xdr:to>
      <xdr:col>19</xdr:col>
      <xdr:colOff>662940</xdr:colOff>
      <xdr:row>278</xdr:row>
      <xdr:rowOff>114300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F77D604-74AF-4704-9B16-B635F4A38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</xdr:colOff>
      <xdr:row>279</xdr:row>
      <xdr:rowOff>76200</xdr:rowOff>
    </xdr:from>
    <xdr:to>
      <xdr:col>19</xdr:col>
      <xdr:colOff>662940</xdr:colOff>
      <xdr:row>297</xdr:row>
      <xdr:rowOff>53340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D277DEE-E4B1-4715-A0CD-6B41F488C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79F432F2-7A24-4744-B7CA-256092D1411D}"/>
            </a:ext>
          </a:extLst>
        </xdr:cNvPr>
        <xdr:cNvSpPr>
          <a:spLocks noChangeArrowheads="1"/>
        </xdr:cNvSpPr>
      </xdr:nvSpPr>
      <xdr:spPr bwMode="auto">
        <a:xfrm>
          <a:off x="864108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id="{E38A9CF9-F608-41ED-A1A5-0AE4C16E47BD}"/>
            </a:ext>
          </a:extLst>
        </xdr:cNvPr>
        <xdr:cNvSpPr>
          <a:spLocks noChangeArrowheads="1"/>
        </xdr:cNvSpPr>
      </xdr:nvSpPr>
      <xdr:spPr bwMode="auto">
        <a:xfrm>
          <a:off x="864108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D575C19E-0921-4A0E-A454-CE2066CA84BE}"/>
            </a:ext>
          </a:extLst>
        </xdr:cNvPr>
        <xdr:cNvSpPr>
          <a:spLocks noChangeArrowheads="1"/>
        </xdr:cNvSpPr>
      </xdr:nvSpPr>
      <xdr:spPr bwMode="auto">
        <a:xfrm>
          <a:off x="864108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" name="Rectangle 12">
          <a:extLst>
            <a:ext uri="{FF2B5EF4-FFF2-40B4-BE49-F238E27FC236}">
              <a16:creationId xmlns:a16="http://schemas.microsoft.com/office/drawing/2014/main" id="{87F509FF-640C-4FAE-8ABC-9FE613224117}"/>
            </a:ext>
          </a:extLst>
        </xdr:cNvPr>
        <xdr:cNvSpPr>
          <a:spLocks noChangeArrowheads="1"/>
        </xdr:cNvSpPr>
      </xdr:nvSpPr>
      <xdr:spPr bwMode="auto">
        <a:xfrm>
          <a:off x="864108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%20SS%202020%20Model%20komputerowy%20studium%20wykonalnosci%20par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je%20dokumenty\Grzegorz\Sheraton%20P&amp;K\Biuro\Prezentacja%20COB\Office%20Pozna&#324;%202%2003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edyt 2 lata (2)"/>
      <sheetName val="Wprowadzenie"/>
      <sheetName val="Założenia"/>
      <sheetName val="Budżet"/>
      <sheetName val="Budżet (2)"/>
      <sheetName val="DON Parking"/>
      <sheetName val="Rachunek wyników"/>
      <sheetName val="Cash Flow"/>
      <sheetName val="Kredyt 2 lata"/>
      <sheetName val="Amortyzacja"/>
      <sheetName val="Bilans"/>
      <sheetName val="IRR"/>
      <sheetName val="Ana eko"/>
      <sheetName val="Analiza wrazliwosci"/>
      <sheetName val="Zadanie"/>
    </sheetNames>
    <sheetDataSet>
      <sheetData sheetId="0"/>
      <sheetData sheetId="1"/>
      <sheetData sheetId="2">
        <row r="5">
          <cell r="B5" t="str">
            <v>Inflacja</v>
          </cell>
        </row>
        <row r="20">
          <cell r="B20" t="str">
            <v>Powierzchnia handlowa (-1)</v>
          </cell>
        </row>
        <row r="21">
          <cell r="B21" t="str">
            <v>Powierzchnia handlowa (parter)</v>
          </cell>
        </row>
      </sheetData>
      <sheetData sheetId="3">
        <row r="2">
          <cell r="B2" t="str">
            <v>Parking z częścią handlową - PPP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rental areas"/>
      <sheetName val="plots"/>
      <sheetName val="Notatki"/>
      <sheetName val="TYTUŁ"/>
      <sheetName val="2 Budgets"/>
      <sheetName val="BUDGET"/>
      <sheetName val="REV"/>
      <sheetName val="RESULT"/>
      <sheetName val="LOAN"/>
      <sheetName val="LOAN KP"/>
      <sheetName val="BALANCE"/>
      <sheetName val="A&amp;G"/>
      <sheetName val="VAT"/>
      <sheetName val="PODAT. AMORT"/>
      <sheetName val="Moduł1"/>
      <sheetName val="Moduł2"/>
      <sheetName val="Moduł3"/>
      <sheetName val="Moduł5"/>
      <sheetName val="Moduł4"/>
      <sheetName val="Moduł7"/>
      <sheetName val="Moduł8"/>
      <sheetName val="Moduł9"/>
      <sheetName val="Moduł6"/>
      <sheetName val="Moduł10"/>
      <sheetName val="Moduł12"/>
      <sheetName val="Moduł13"/>
      <sheetName val="Moduł14"/>
      <sheetName val="Moduł15"/>
      <sheetName val="Moduł16"/>
      <sheetName val="Moduł11"/>
      <sheetName val="Moduł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J2" t="str">
            <v>.</v>
          </cell>
          <cell r="W2" t="str">
            <v>WALUTA:</v>
          </cell>
          <cell r="X2" t="str">
            <v>WALUTA:</v>
          </cell>
        </row>
        <row r="3">
          <cell r="B3" t="e">
            <v>#REF!</v>
          </cell>
          <cell r="F3">
            <v>3288995.5008014338</v>
          </cell>
          <cell r="H3" t="str">
            <v>REVENUES</v>
          </cell>
          <cell r="K3" t="e">
            <v>#REF!</v>
          </cell>
          <cell r="P3" t="str">
            <v>CURRENCY:</v>
          </cell>
          <cell r="Q3" t="str">
            <v>USD</v>
          </cell>
          <cell r="R3">
            <v>0</v>
          </cell>
        </row>
        <row r="4">
          <cell r="B4" t="str">
            <v>Table No 2 - Revenues / Przychody</v>
          </cell>
          <cell r="C4" t="str">
            <v>Tabela Nr 2 - Przychody</v>
          </cell>
          <cell r="H4" t="str">
            <v>REVENUES</v>
          </cell>
          <cell r="P4" t="str">
            <v>CURRENCY / WALUTA:</v>
          </cell>
          <cell r="Q4" t="str">
            <v>USD</v>
          </cell>
        </row>
        <row r="5">
          <cell r="B5" t="str">
            <v>Office Poznań Project</v>
          </cell>
          <cell r="C5" t="str">
            <v>Projekt Biurowy - Poznań</v>
          </cell>
          <cell r="J5" t="str">
            <v>Faza eksploatacji / Operation Phase</v>
          </cell>
          <cell r="O5" t="str">
            <v>1 USD =</v>
          </cell>
          <cell r="P5">
            <v>1</v>
          </cell>
          <cell r="Q5" t="str">
            <v>EUR</v>
          </cell>
        </row>
        <row r="7">
          <cell r="E7" t="str">
            <v>okres / period</v>
          </cell>
          <cell r="G7" t="str">
            <v>year</v>
          </cell>
          <cell r="H7">
            <v>1</v>
          </cell>
          <cell r="I7">
            <v>2</v>
          </cell>
          <cell r="J7">
            <v>3</v>
          </cell>
          <cell r="K7">
            <v>4</v>
          </cell>
          <cell r="L7">
            <v>5</v>
          </cell>
          <cell r="M7">
            <v>6</v>
          </cell>
          <cell r="N7">
            <v>7</v>
          </cell>
          <cell r="O7">
            <v>8</v>
          </cell>
          <cell r="P7">
            <v>9</v>
          </cell>
          <cell r="Q7">
            <v>10</v>
          </cell>
          <cell r="R7">
            <v>11</v>
          </cell>
          <cell r="S7">
            <v>12</v>
          </cell>
          <cell r="T7">
            <v>13</v>
          </cell>
          <cell r="U7">
            <v>14</v>
          </cell>
          <cell r="V7">
            <v>15</v>
          </cell>
          <cell r="W7">
            <v>16</v>
          </cell>
          <cell r="X7">
            <v>17</v>
          </cell>
        </row>
        <row r="10">
          <cell r="B10" t="e">
            <v>#REF!</v>
          </cell>
          <cell r="C10" t="str">
            <v>HOTEL</v>
          </cell>
        </row>
        <row r="12">
          <cell r="D12">
            <v>106.31</v>
          </cell>
          <cell r="E12" t="str">
            <v>USD/room/day</v>
          </cell>
          <cell r="G12" t="e">
            <v>#REF!</v>
          </cell>
          <cell r="H12">
            <v>112.784279</v>
          </cell>
          <cell r="I12">
            <v>116.16780737000001</v>
          </cell>
          <cell r="J12">
            <v>119.65284159110001</v>
          </cell>
          <cell r="K12">
            <v>123.24242683883301</v>
          </cell>
          <cell r="L12">
            <v>126.93969964399801</v>
          </cell>
          <cell r="M12">
            <v>130.74789063331795</v>
          </cell>
          <cell r="N12">
            <v>134.67032735231749</v>
          </cell>
          <cell r="O12">
            <v>138.71043717288703</v>
          </cell>
          <cell r="P12">
            <v>142.87175028807363</v>
          </cell>
          <cell r="Q12">
            <v>147.15790279671583</v>
          </cell>
          <cell r="R12">
            <v>151.57263988061732</v>
          </cell>
          <cell r="S12">
            <v>156.11981907703583</v>
          </cell>
          <cell r="T12">
            <v>160.80341364934691</v>
          </cell>
          <cell r="U12">
            <v>165.62751605882733</v>
          </cell>
          <cell r="V12">
            <v>170.59634154059214</v>
          </cell>
          <cell r="W12">
            <v>175.7142317868099</v>
          </cell>
          <cell r="X12">
            <v>180.98565874041421</v>
          </cell>
        </row>
        <row r="13">
          <cell r="D13">
            <v>0</v>
          </cell>
          <cell r="E13" t="str">
            <v>pokoi</v>
          </cell>
          <cell r="G13" t="str">
            <v>rooms</v>
          </cell>
        </row>
        <row r="14">
          <cell r="D14">
            <v>0</v>
          </cell>
          <cell r="E14" t="str">
            <v>inflacja</v>
          </cell>
          <cell r="G14" t="str">
            <v>inflation</v>
          </cell>
        </row>
        <row r="15">
          <cell r="D15">
            <v>0</v>
          </cell>
          <cell r="E15" t="str">
            <v>prowizja agencji</v>
          </cell>
          <cell r="G15" t="str">
            <v>agency fee</v>
          </cell>
        </row>
        <row r="21">
          <cell r="B21" t="str">
            <v>OFFICES FOR SINGLE TENANT</v>
          </cell>
          <cell r="C21" t="str">
            <v>Powierzchnie dla BGŻ na kondygnacji +1</v>
          </cell>
        </row>
        <row r="22">
          <cell r="D22">
            <v>0</v>
          </cell>
          <cell r="E22" t="str">
            <v>USD/month/m2</v>
          </cell>
          <cell r="G22" t="str">
            <v>USD/month/sqm</v>
          </cell>
        </row>
        <row r="23">
          <cell r="D23">
            <v>0</v>
          </cell>
          <cell r="E23" t="str">
            <v>EUR/month/m2</v>
          </cell>
          <cell r="G23" t="str">
            <v>EUR/month/sqm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add on %</v>
          </cell>
          <cell r="C24" t="str">
            <v>add on %</v>
          </cell>
          <cell r="D24">
            <v>0</v>
          </cell>
          <cell r="E24" t="str">
            <v>m2 bez pow. współnej / without  add on</v>
          </cell>
        </row>
        <row r="25">
          <cell r="B25">
            <v>0.10218587735990847</v>
          </cell>
          <cell r="C25">
            <v>0.10218587735990847</v>
          </cell>
          <cell r="D25">
            <v>0</v>
          </cell>
          <cell r="E25" t="str">
            <v>m2 z pow. wspólną / with add on</v>
          </cell>
          <cell r="G25" t="str">
            <v>rentable m2</v>
          </cell>
        </row>
        <row r="26">
          <cell r="C26">
            <v>0</v>
          </cell>
          <cell r="D26">
            <v>0</v>
          </cell>
          <cell r="E26" t="str">
            <v xml:space="preserve">inflacja / inflation </v>
          </cell>
          <cell r="G26" t="str">
            <v>inflation</v>
          </cell>
        </row>
        <row r="27">
          <cell r="D27">
            <v>0.08</v>
          </cell>
          <cell r="E27" t="str">
            <v>prow. agencyjna / agency fee</v>
          </cell>
          <cell r="G27" t="str">
            <v>agency fee</v>
          </cell>
        </row>
        <row r="28">
          <cell r="E28" t="str">
            <v>wsk. wykorzystania / occupancy rate</v>
          </cell>
          <cell r="G28" t="str">
            <v>occupation rate</v>
          </cell>
          <cell r="H28">
            <v>0.75</v>
          </cell>
          <cell r="I28">
            <v>0.85</v>
          </cell>
          <cell r="J28">
            <v>0.95</v>
          </cell>
          <cell r="K28">
            <v>0.95</v>
          </cell>
          <cell r="L28">
            <v>0.95</v>
          </cell>
          <cell r="M28">
            <v>0.95</v>
          </cell>
          <cell r="N28">
            <v>0.95</v>
          </cell>
          <cell r="O28">
            <v>0.95</v>
          </cell>
          <cell r="P28">
            <v>0.95</v>
          </cell>
          <cell r="Q28">
            <v>0.95</v>
          </cell>
          <cell r="R28">
            <v>0.95</v>
          </cell>
          <cell r="S28">
            <v>0.95</v>
          </cell>
          <cell r="T28">
            <v>0.95</v>
          </cell>
          <cell r="U28">
            <v>0.95</v>
          </cell>
          <cell r="V28">
            <v>0.95</v>
          </cell>
          <cell r="W28">
            <v>0.95</v>
          </cell>
          <cell r="X28">
            <v>0.95</v>
          </cell>
        </row>
        <row r="29">
          <cell r="E29" t="str">
            <v>wsk. wykorzyst. netto / net occupancy rate</v>
          </cell>
          <cell r="G29" t="str">
            <v>net occupation rate</v>
          </cell>
          <cell r="H29">
            <v>0.69</v>
          </cell>
          <cell r="I29">
            <v>0.84199999999999997</v>
          </cell>
          <cell r="J29">
            <v>0.94199999999999995</v>
          </cell>
          <cell r="K29">
            <v>0.95</v>
          </cell>
          <cell r="L29">
            <v>0.95</v>
          </cell>
          <cell r="M29">
            <v>0.95</v>
          </cell>
          <cell r="N29">
            <v>0.95</v>
          </cell>
          <cell r="O29">
            <v>0.95</v>
          </cell>
          <cell r="P29">
            <v>0.95</v>
          </cell>
          <cell r="Q29">
            <v>0.95</v>
          </cell>
          <cell r="R29">
            <v>0.95</v>
          </cell>
          <cell r="S29">
            <v>0.95</v>
          </cell>
          <cell r="T29">
            <v>0.95</v>
          </cell>
          <cell r="U29">
            <v>0.95</v>
          </cell>
          <cell r="V29">
            <v>0.95</v>
          </cell>
          <cell r="W29">
            <v>0.95</v>
          </cell>
          <cell r="X29">
            <v>0.95</v>
          </cell>
        </row>
        <row r="31">
          <cell r="E31" t="str">
            <v>USD</v>
          </cell>
          <cell r="G31" t="str">
            <v>USD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4">
          <cell r="B34" t="str">
            <v>AREAS ON THE GROUND FLOOR</v>
          </cell>
          <cell r="C34" t="str">
            <v>Powierzchnie dla BGŻ na parterze</v>
          </cell>
        </row>
        <row r="35">
          <cell r="D35">
            <v>0</v>
          </cell>
          <cell r="E35" t="str">
            <v>USD/month/m2</v>
          </cell>
        </row>
        <row r="36">
          <cell r="D36">
            <v>0</v>
          </cell>
          <cell r="E36" t="str">
            <v>USD/miesiąc/m2</v>
          </cell>
          <cell r="G36" t="e">
            <v>#REF!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add on %</v>
          </cell>
          <cell r="C37" t="str">
            <v>add on %</v>
          </cell>
          <cell r="D37">
            <v>0</v>
          </cell>
          <cell r="E37" t="str">
            <v>m2 bez pow. współnej / without  add on</v>
          </cell>
        </row>
        <row r="38">
          <cell r="B38">
            <v>8.3595018949648076E-2</v>
          </cell>
          <cell r="C38">
            <v>8.3595018949648076E-2</v>
          </cell>
          <cell r="D38">
            <v>0</v>
          </cell>
          <cell r="E38" t="str">
            <v>m2 z pow. wspólną / with add on</v>
          </cell>
          <cell r="G38" t="str">
            <v>rentable m2</v>
          </cell>
        </row>
        <row r="39">
          <cell r="C39">
            <v>0</v>
          </cell>
          <cell r="D39">
            <v>0</v>
          </cell>
          <cell r="E39" t="str">
            <v xml:space="preserve">inflacja / inflation </v>
          </cell>
          <cell r="G39" t="str">
            <v>inflation</v>
          </cell>
        </row>
        <row r="40">
          <cell r="D40">
            <v>0.08</v>
          </cell>
          <cell r="E40" t="str">
            <v>prow. agencyjna / agency fee</v>
          </cell>
          <cell r="G40" t="str">
            <v>agency fee</v>
          </cell>
        </row>
        <row r="41">
          <cell r="E41" t="str">
            <v>wsk. wykorzystania / occupancy rate</v>
          </cell>
          <cell r="G41" t="str">
            <v>occupation rate</v>
          </cell>
          <cell r="H41">
            <v>0.75</v>
          </cell>
          <cell r="I41">
            <v>0.75</v>
          </cell>
          <cell r="J41">
            <v>0.75</v>
          </cell>
          <cell r="K41">
            <v>0.75</v>
          </cell>
          <cell r="L41">
            <v>0.75</v>
          </cell>
          <cell r="M41">
            <v>0.75</v>
          </cell>
          <cell r="N41">
            <v>0.75</v>
          </cell>
          <cell r="O41">
            <v>0.75</v>
          </cell>
          <cell r="P41">
            <v>0.75</v>
          </cell>
          <cell r="Q41">
            <v>0.75</v>
          </cell>
          <cell r="R41">
            <v>0.75</v>
          </cell>
          <cell r="S41">
            <v>0.75</v>
          </cell>
          <cell r="T41">
            <v>0.75</v>
          </cell>
          <cell r="U41">
            <v>0.75</v>
          </cell>
          <cell r="V41">
            <v>0.75</v>
          </cell>
          <cell r="W41">
            <v>0.75</v>
          </cell>
          <cell r="X41">
            <v>0.75</v>
          </cell>
        </row>
        <row r="42">
          <cell r="E42" t="str">
            <v>wsk. wykorzyst. netto / net occupancy rate</v>
          </cell>
          <cell r="G42" t="str">
            <v>net occupation rate</v>
          </cell>
          <cell r="H42">
            <v>0.69</v>
          </cell>
          <cell r="I42">
            <v>0.75</v>
          </cell>
          <cell r="J42">
            <v>0.75</v>
          </cell>
          <cell r="K42">
            <v>0.75</v>
          </cell>
          <cell r="L42">
            <v>0.75</v>
          </cell>
          <cell r="M42">
            <v>0.75</v>
          </cell>
          <cell r="N42">
            <v>0.75</v>
          </cell>
          <cell r="O42">
            <v>0.75</v>
          </cell>
          <cell r="P42">
            <v>0.75</v>
          </cell>
          <cell r="Q42">
            <v>0.75</v>
          </cell>
          <cell r="R42">
            <v>0.75</v>
          </cell>
          <cell r="S42">
            <v>0.75</v>
          </cell>
          <cell r="T42">
            <v>0.75</v>
          </cell>
          <cell r="U42">
            <v>0.75</v>
          </cell>
          <cell r="V42">
            <v>0.75</v>
          </cell>
          <cell r="W42">
            <v>0.75</v>
          </cell>
          <cell r="X42">
            <v>0.75</v>
          </cell>
        </row>
        <row r="44">
          <cell r="E44" t="str">
            <v>USD</v>
          </cell>
          <cell r="G44" t="str">
            <v>USD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>Newly Built Building / Nowobudowany Budynek</v>
          </cell>
        </row>
        <row r="47">
          <cell r="B47" t="str">
            <v>Retail space - ground floor / Usługi na parterze</v>
          </cell>
          <cell r="C47" t="str">
            <v>Powierzchnie dla najemców na parterze</v>
          </cell>
        </row>
        <row r="48">
          <cell r="D48">
            <v>35</v>
          </cell>
          <cell r="E48" t="str">
            <v>USD/month/m2</v>
          </cell>
        </row>
        <row r="49">
          <cell r="D49">
            <v>35</v>
          </cell>
          <cell r="E49" t="str">
            <v>EUR/month/m2</v>
          </cell>
          <cell r="H49">
            <v>35</v>
          </cell>
          <cell r="I49">
            <v>35.700000000000003</v>
          </cell>
          <cell r="J49">
            <v>36.414000000000001</v>
          </cell>
          <cell r="K49">
            <v>37.14228</v>
          </cell>
          <cell r="L49">
            <v>37.885125600000002</v>
          </cell>
          <cell r="M49">
            <v>38.642828112000004</v>
          </cell>
          <cell r="N49">
            <v>39.415684674240005</v>
          </cell>
          <cell r="O49">
            <v>40.203998367724807</v>
          </cell>
          <cell r="P49">
            <v>41.008078335079304</v>
          </cell>
          <cell r="Q49">
            <v>41.82823990178089</v>
          </cell>
          <cell r="R49">
            <v>42.664804699816507</v>
          </cell>
          <cell r="S49">
            <v>43.518100793812835</v>
          </cell>
          <cell r="T49">
            <v>44.388462809689095</v>
          </cell>
          <cell r="U49">
            <v>45.27623206588288</v>
          </cell>
          <cell r="V49">
            <v>46.181756707200542</v>
          </cell>
          <cell r="W49">
            <v>47.105391841344556</v>
          </cell>
          <cell r="X49">
            <v>48.047499678171448</v>
          </cell>
        </row>
        <row r="50">
          <cell r="B50" t="str">
            <v>add on %</v>
          </cell>
          <cell r="C50" t="str">
            <v>add on %</v>
          </cell>
          <cell r="D50">
            <v>923.5</v>
          </cell>
          <cell r="E50" t="str">
            <v>m2 bez pow. współnej / without  add on</v>
          </cell>
        </row>
        <row r="51">
          <cell r="B51">
            <v>8.3595018949648076E-2</v>
          </cell>
          <cell r="C51">
            <v>8.3595018949648076E-2</v>
          </cell>
          <cell r="D51">
            <v>1000.7</v>
          </cell>
          <cell r="E51" t="str">
            <v>m2 z pow. wspólną / with add on</v>
          </cell>
        </row>
        <row r="52">
          <cell r="B52">
            <v>77.200000000000045</v>
          </cell>
          <cell r="C52">
            <v>77.200000000000045</v>
          </cell>
          <cell r="D52">
            <v>0.02</v>
          </cell>
          <cell r="E52" t="str">
            <v xml:space="preserve">inflacja / inflation </v>
          </cell>
        </row>
        <row r="53">
          <cell r="D53">
            <v>0.08</v>
          </cell>
          <cell r="E53" t="str">
            <v>prow. agencyjna / agency fee</v>
          </cell>
        </row>
        <row r="54">
          <cell r="E54" t="str">
            <v>wsk. wykorzystania / occupancy rate</v>
          </cell>
          <cell r="H54">
            <v>0.75</v>
          </cell>
          <cell r="I54">
            <v>0.85</v>
          </cell>
          <cell r="J54">
            <v>0.95</v>
          </cell>
          <cell r="K54">
            <v>0.95</v>
          </cell>
          <cell r="L54">
            <v>0.95</v>
          </cell>
          <cell r="M54">
            <v>0.95</v>
          </cell>
          <cell r="N54">
            <v>0.95</v>
          </cell>
          <cell r="O54">
            <v>0.95</v>
          </cell>
          <cell r="P54">
            <v>0.95</v>
          </cell>
          <cell r="Q54">
            <v>0.95</v>
          </cell>
          <cell r="R54">
            <v>0.95</v>
          </cell>
          <cell r="S54">
            <v>0.95</v>
          </cell>
          <cell r="T54">
            <v>0.95</v>
          </cell>
          <cell r="U54">
            <v>0.95</v>
          </cell>
          <cell r="V54">
            <v>0.95</v>
          </cell>
          <cell r="W54">
            <v>0.95</v>
          </cell>
          <cell r="X54">
            <v>0.95</v>
          </cell>
        </row>
        <row r="55">
          <cell r="E55" t="str">
            <v>wsk. wykorzyst. netto / net occupancy rate</v>
          </cell>
          <cell r="H55">
            <v>0.69</v>
          </cell>
          <cell r="I55">
            <v>0.84199999999999997</v>
          </cell>
          <cell r="J55">
            <v>0.94199999999999995</v>
          </cell>
          <cell r="K55">
            <v>0.95</v>
          </cell>
          <cell r="L55">
            <v>0.95</v>
          </cell>
          <cell r="M55">
            <v>0.95</v>
          </cell>
          <cell r="N55">
            <v>0.95</v>
          </cell>
          <cell r="O55">
            <v>0.95</v>
          </cell>
          <cell r="P55">
            <v>0.95</v>
          </cell>
          <cell r="Q55">
            <v>0.95</v>
          </cell>
          <cell r="R55">
            <v>0.95</v>
          </cell>
          <cell r="S55">
            <v>0.95</v>
          </cell>
          <cell r="T55">
            <v>0.95</v>
          </cell>
          <cell r="U55">
            <v>0.95</v>
          </cell>
          <cell r="V55">
            <v>0.95</v>
          </cell>
          <cell r="W55">
            <v>0.95</v>
          </cell>
          <cell r="X55">
            <v>0.95</v>
          </cell>
        </row>
        <row r="56">
          <cell r="D56">
            <v>0</v>
          </cell>
          <cell r="E56" t="str">
            <v>USD/month/m2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E57" t="str">
            <v>costs of meintenance not rental area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E58" t="str">
            <v>USD</v>
          </cell>
          <cell r="H58">
            <v>290002.86</v>
          </cell>
          <cell r="I58">
            <v>360965.29896000004</v>
          </cell>
          <cell r="J58">
            <v>411911.99269920005</v>
          </cell>
          <cell r="K58">
            <v>423718.38739440002</v>
          </cell>
          <cell r="L58">
            <v>432192.75514228799</v>
          </cell>
          <cell r="M58">
            <v>440836.61024513381</v>
          </cell>
          <cell r="N58">
            <v>449653.34245003655</v>
          </cell>
          <cell r="O58">
            <v>458646.40929903724</v>
          </cell>
          <cell r="P58">
            <v>467819.33748501801</v>
          </cell>
          <cell r="Q58">
            <v>477175.72423471836</v>
          </cell>
          <cell r="R58">
            <v>486719.23871941271</v>
          </cell>
          <cell r="S58">
            <v>496453.62349380093</v>
          </cell>
          <cell r="T58">
            <v>506382.69596367702</v>
          </cell>
          <cell r="U58">
            <v>516510.34988295054</v>
          </cell>
          <cell r="V58">
            <v>526840.5568806096</v>
          </cell>
          <cell r="W58">
            <v>537377.36801822193</v>
          </cell>
          <cell r="X58">
            <v>548124.91537858639</v>
          </cell>
        </row>
        <row r="60">
          <cell r="B60" t="str">
            <v>Office space from +3 to +6 level / Biura na poziomie od +3 do +6</v>
          </cell>
          <cell r="C60" t="str">
            <v>Powierzchnie na kondygnacjach od +3 do +6</v>
          </cell>
        </row>
        <row r="61">
          <cell r="D61">
            <v>26</v>
          </cell>
          <cell r="E61" t="str">
            <v>USD/month/m2</v>
          </cell>
        </row>
        <row r="62">
          <cell r="D62">
            <v>26</v>
          </cell>
          <cell r="E62" t="str">
            <v>EUR/month/m2</v>
          </cell>
          <cell r="H62">
            <v>26</v>
          </cell>
          <cell r="I62">
            <v>26.52</v>
          </cell>
          <cell r="J62">
            <v>27.0504</v>
          </cell>
          <cell r="K62">
            <v>27.591408000000001</v>
          </cell>
          <cell r="L62">
            <v>28.143236160000001</v>
          </cell>
          <cell r="M62">
            <v>28.706100883200001</v>
          </cell>
          <cell r="N62">
            <v>29.280222900864</v>
          </cell>
          <cell r="O62">
            <v>29.86582735888128</v>
          </cell>
          <cell r="P62">
            <v>30.463143906058907</v>
          </cell>
          <cell r="Q62">
            <v>31.072406784180085</v>
          </cell>
          <cell r="R62">
            <v>31.693854919863689</v>
          </cell>
          <cell r="S62">
            <v>32.32773201826096</v>
          </cell>
          <cell r="T62">
            <v>32.974286658626177</v>
          </cell>
          <cell r="U62">
            <v>33.633772391798701</v>
          </cell>
          <cell r="V62">
            <v>34.306447839634679</v>
          </cell>
          <cell r="W62">
            <v>34.992576796427372</v>
          </cell>
          <cell r="X62">
            <v>35.692428332355917</v>
          </cell>
        </row>
        <row r="63">
          <cell r="B63" t="str">
            <v>add on %</v>
          </cell>
          <cell r="C63" t="str">
            <v>add on %</v>
          </cell>
          <cell r="D63">
            <v>4810.1000000000004</v>
          </cell>
          <cell r="E63" t="str">
            <v>m2 bez pow. współnej / without  add on</v>
          </cell>
        </row>
        <row r="64">
          <cell r="B64">
            <v>0.10905942088936293</v>
          </cell>
          <cell r="C64">
            <v>0.10905942088936293</v>
          </cell>
          <cell r="D64">
            <v>5334.6867204199252</v>
          </cell>
          <cell r="E64" t="str">
            <v>m2 z pow. wspólną / with add on</v>
          </cell>
        </row>
        <row r="65">
          <cell r="B65">
            <v>524.58672041992486</v>
          </cell>
          <cell r="C65">
            <v>524.58672041992486</v>
          </cell>
          <cell r="D65">
            <v>0.02</v>
          </cell>
          <cell r="E65" t="str">
            <v xml:space="preserve">inflacja / inflation </v>
          </cell>
        </row>
        <row r="66">
          <cell r="D66">
            <v>0.08</v>
          </cell>
          <cell r="E66" t="str">
            <v>prow. agencyjna / agency fee</v>
          </cell>
        </row>
        <row r="67">
          <cell r="E67" t="str">
            <v>wsk. wykorzystania / occupancy rate</v>
          </cell>
          <cell r="H67">
            <v>0.75</v>
          </cell>
          <cell r="I67">
            <v>0.85</v>
          </cell>
          <cell r="J67">
            <v>0.95</v>
          </cell>
          <cell r="K67">
            <v>0.95</v>
          </cell>
          <cell r="L67">
            <v>0.95</v>
          </cell>
          <cell r="M67">
            <v>0.95</v>
          </cell>
          <cell r="N67">
            <v>0.95</v>
          </cell>
          <cell r="O67">
            <v>0.95</v>
          </cell>
          <cell r="P67">
            <v>0.95</v>
          </cell>
          <cell r="Q67">
            <v>0.95</v>
          </cell>
          <cell r="R67">
            <v>0.95</v>
          </cell>
          <cell r="S67">
            <v>0.95</v>
          </cell>
          <cell r="T67">
            <v>0.95</v>
          </cell>
          <cell r="U67">
            <v>0.95</v>
          </cell>
          <cell r="V67">
            <v>0.95</v>
          </cell>
          <cell r="W67">
            <v>0.95</v>
          </cell>
          <cell r="X67">
            <v>0.95</v>
          </cell>
        </row>
        <row r="68">
          <cell r="E68" t="str">
            <v>wsk. wykorzyst. netto / net occupancy rate</v>
          </cell>
          <cell r="H68">
            <v>0.69</v>
          </cell>
          <cell r="I68">
            <v>0.84199999999999997</v>
          </cell>
          <cell r="J68">
            <v>0.94199999999999995</v>
          </cell>
          <cell r="K68">
            <v>0.95</v>
          </cell>
          <cell r="L68">
            <v>0.95</v>
          </cell>
          <cell r="M68">
            <v>0.95</v>
          </cell>
          <cell r="N68">
            <v>0.95</v>
          </cell>
          <cell r="O68">
            <v>0.95</v>
          </cell>
          <cell r="P68">
            <v>0.95</v>
          </cell>
          <cell r="Q68">
            <v>0.95</v>
          </cell>
          <cell r="R68">
            <v>0.95</v>
          </cell>
          <cell r="S68">
            <v>0.95</v>
          </cell>
          <cell r="T68">
            <v>0.95</v>
          </cell>
          <cell r="U68">
            <v>0.95</v>
          </cell>
          <cell r="V68">
            <v>0.95</v>
          </cell>
          <cell r="W68">
            <v>0.95</v>
          </cell>
          <cell r="X68">
            <v>0.95</v>
          </cell>
        </row>
        <row r="69">
          <cell r="D69">
            <v>0</v>
          </cell>
          <cell r="E69" t="str">
            <v>USD/month/m2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E70" t="str">
            <v>costs of meintenance not rental area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E71" t="str">
            <v>USD</v>
          </cell>
          <cell r="H71">
            <v>1148451.3571720014</v>
          </cell>
          <cell r="I71">
            <v>1429472.4110052199</v>
          </cell>
          <cell r="J71">
            <v>1631228.350819781</v>
          </cell>
          <cell r="K71">
            <v>1677983.3035502841</v>
          </cell>
          <cell r="L71">
            <v>1711542.9696212898</v>
          </cell>
          <cell r="M71">
            <v>1745773.8290137155</v>
          </cell>
          <cell r="N71">
            <v>1780689.3055939898</v>
          </cell>
          <cell r="O71">
            <v>1816303.0917058699</v>
          </cell>
          <cell r="P71">
            <v>1852629.1535399873</v>
          </cell>
          <cell r="Q71">
            <v>1889681.7366107868</v>
          </cell>
          <cell r="R71">
            <v>1927475.3713430027</v>
          </cell>
          <cell r="S71">
            <v>1966024.8787698627</v>
          </cell>
          <cell r="T71">
            <v>2005345.3763452601</v>
          </cell>
          <cell r="U71">
            <v>2045452.2838721648</v>
          </cell>
          <cell r="V71">
            <v>2086361.3295496088</v>
          </cell>
          <cell r="W71">
            <v>2128088.5561406007</v>
          </cell>
          <cell r="X71">
            <v>2170650.3272634125</v>
          </cell>
        </row>
        <row r="73">
          <cell r="B73" t="str">
            <v>Office space from +1 to +2 level / Biura na poziomie od +1 do +2</v>
          </cell>
          <cell r="C73" t="str">
            <v>powierzchnie na kondygnacjach od +1 do +2</v>
          </cell>
        </row>
        <row r="74">
          <cell r="D74">
            <v>26</v>
          </cell>
          <cell r="E74" t="str">
            <v>USD/month/m2</v>
          </cell>
        </row>
        <row r="75">
          <cell r="D75">
            <v>26</v>
          </cell>
          <cell r="E75" t="str">
            <v>EUR/month/m2</v>
          </cell>
          <cell r="G75" t="e">
            <v>#REF!</v>
          </cell>
          <cell r="H75">
            <v>26</v>
          </cell>
          <cell r="I75">
            <v>26.52</v>
          </cell>
          <cell r="J75">
            <v>27.0504</v>
          </cell>
          <cell r="K75">
            <v>27.591408000000001</v>
          </cell>
          <cell r="L75">
            <v>28.143236160000001</v>
          </cell>
          <cell r="M75">
            <v>28.706100883200001</v>
          </cell>
          <cell r="N75">
            <v>29.280222900864</v>
          </cell>
          <cell r="O75">
            <v>29.86582735888128</v>
          </cell>
          <cell r="P75">
            <v>30.463143906058907</v>
          </cell>
          <cell r="Q75">
            <v>31.072406784180085</v>
          </cell>
          <cell r="R75">
            <v>31.693854919863689</v>
          </cell>
          <cell r="S75">
            <v>32.32773201826096</v>
          </cell>
          <cell r="T75">
            <v>32.974286658626177</v>
          </cell>
          <cell r="U75">
            <v>33.633772391798701</v>
          </cell>
          <cell r="V75">
            <v>34.306447839634679</v>
          </cell>
          <cell r="W75">
            <v>34.992576796427372</v>
          </cell>
          <cell r="X75">
            <v>35.692428332355917</v>
          </cell>
        </row>
        <row r="76">
          <cell r="B76" t="str">
            <v>add on %</v>
          </cell>
          <cell r="C76" t="str">
            <v>add on %</v>
          </cell>
          <cell r="D76">
            <v>2581.6999999999998</v>
          </cell>
          <cell r="E76" t="str">
            <v>m2 bez pow. współnej / without  add on</v>
          </cell>
        </row>
        <row r="77">
          <cell r="B77">
            <v>0.10218587735990847</v>
          </cell>
          <cell r="C77">
            <v>0.10218587735990847</v>
          </cell>
          <cell r="D77">
            <v>2845.5132795800755</v>
          </cell>
          <cell r="E77" t="str">
            <v>m2 z pow. wspólną / with add on</v>
          </cell>
          <cell r="G77" t="str">
            <v>rentable m2</v>
          </cell>
        </row>
        <row r="78">
          <cell r="B78">
            <v>263.81327958007569</v>
          </cell>
          <cell r="C78">
            <v>263.81327958007569</v>
          </cell>
          <cell r="D78">
            <v>0.02</v>
          </cell>
          <cell r="E78" t="str">
            <v xml:space="preserve">inflacja / inflation </v>
          </cell>
          <cell r="G78" t="str">
            <v>inflation</v>
          </cell>
        </row>
        <row r="79">
          <cell r="D79">
            <v>0.08</v>
          </cell>
          <cell r="E79" t="str">
            <v>prow. agencyjna / agency fee</v>
          </cell>
          <cell r="G79" t="str">
            <v>agency fee</v>
          </cell>
        </row>
        <row r="80">
          <cell r="E80" t="str">
            <v>wsk. wykorzystania / occupancy rate</v>
          </cell>
          <cell r="G80" t="str">
            <v>occupation rate</v>
          </cell>
          <cell r="H80">
            <v>0.75</v>
          </cell>
          <cell r="I80">
            <v>0.85</v>
          </cell>
          <cell r="J80">
            <v>0.95</v>
          </cell>
          <cell r="K80">
            <v>0.95</v>
          </cell>
          <cell r="L80">
            <v>0.95</v>
          </cell>
          <cell r="M80">
            <v>0.95</v>
          </cell>
          <cell r="N80">
            <v>0.95</v>
          </cell>
          <cell r="O80">
            <v>0.95</v>
          </cell>
          <cell r="P80">
            <v>0.95</v>
          </cell>
          <cell r="Q80">
            <v>0.95</v>
          </cell>
          <cell r="R80">
            <v>0.95</v>
          </cell>
          <cell r="S80">
            <v>0.95</v>
          </cell>
          <cell r="T80">
            <v>0.95</v>
          </cell>
          <cell r="U80">
            <v>0.95</v>
          </cell>
          <cell r="V80">
            <v>0.95</v>
          </cell>
          <cell r="W80">
            <v>0.95</v>
          </cell>
          <cell r="X80">
            <v>0.95</v>
          </cell>
        </row>
        <row r="81">
          <cell r="E81" t="str">
            <v>wsk. wykorzyst. netto / net occupancy rate</v>
          </cell>
          <cell r="G81" t="str">
            <v>net occupation rate</v>
          </cell>
          <cell r="H81">
            <v>0.69</v>
          </cell>
          <cell r="I81">
            <v>0.84199999999999997</v>
          </cell>
          <cell r="J81">
            <v>0.94199999999999995</v>
          </cell>
          <cell r="K81">
            <v>0.95</v>
          </cell>
          <cell r="L81">
            <v>0.95</v>
          </cell>
          <cell r="M81">
            <v>0.95</v>
          </cell>
          <cell r="N81">
            <v>0.95</v>
          </cell>
          <cell r="O81">
            <v>0.95</v>
          </cell>
          <cell r="P81">
            <v>0.95</v>
          </cell>
          <cell r="Q81">
            <v>0.95</v>
          </cell>
          <cell r="R81">
            <v>0.95</v>
          </cell>
          <cell r="S81">
            <v>0.95</v>
          </cell>
          <cell r="T81">
            <v>0.95</v>
          </cell>
          <cell r="U81">
            <v>0.95</v>
          </cell>
          <cell r="V81">
            <v>0.95</v>
          </cell>
          <cell r="W81">
            <v>0.95</v>
          </cell>
          <cell r="X81">
            <v>0.95</v>
          </cell>
        </row>
        <row r="82">
          <cell r="D82">
            <v>0</v>
          </cell>
          <cell r="E82" t="str">
            <v>USD/month/m2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E83" t="str">
            <v>costs of meintenance not rental area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E84" t="str">
            <v>USD</v>
          </cell>
          <cell r="G84" t="str">
            <v>USD</v>
          </cell>
          <cell r="H84">
            <v>612582.09882799862</v>
          </cell>
          <cell r="I84">
            <v>762478.2750107802</v>
          </cell>
          <cell r="J84">
            <v>870094.56741253915</v>
          </cell>
          <cell r="K84">
            <v>895033.583675956</v>
          </cell>
          <cell r="L84">
            <v>912934.25534947508</v>
          </cell>
          <cell r="M84">
            <v>931192.94045646454</v>
          </cell>
          <cell r="N84">
            <v>949816.79926559399</v>
          </cell>
          <cell r="O84">
            <v>968813.13525090576</v>
          </cell>
          <cell r="P84">
            <v>988189.39795592392</v>
          </cell>
          <cell r="Q84">
            <v>1007953.1859150424</v>
          </cell>
          <cell r="R84">
            <v>1028112.2496333433</v>
          </cell>
          <cell r="S84">
            <v>1048674.4946260101</v>
          </cell>
          <cell r="T84">
            <v>1069647.9845185303</v>
          </cell>
          <cell r="U84">
            <v>1091040.9442089009</v>
          </cell>
          <cell r="V84">
            <v>1112861.763093079</v>
          </cell>
          <cell r="W84">
            <v>1135118.9983549404</v>
          </cell>
          <cell r="X84">
            <v>1157821.3783220393</v>
          </cell>
        </row>
        <row r="87">
          <cell r="B87" t="str">
            <v>Underground Parking / Parking podziemny</v>
          </cell>
          <cell r="C87" t="str">
            <v>Parking podziemny</v>
          </cell>
        </row>
        <row r="88">
          <cell r="D88">
            <v>150</v>
          </cell>
          <cell r="E88" t="str">
            <v>USD//month/place</v>
          </cell>
        </row>
        <row r="89">
          <cell r="D89">
            <v>150</v>
          </cell>
          <cell r="E89" t="str">
            <v>EUR/month/place</v>
          </cell>
          <cell r="G89" t="e">
            <v>#REF!</v>
          </cell>
          <cell r="H89">
            <v>150</v>
          </cell>
          <cell r="I89">
            <v>153</v>
          </cell>
          <cell r="J89">
            <v>156.06</v>
          </cell>
          <cell r="K89">
            <v>159.18120000000002</v>
          </cell>
          <cell r="L89">
            <v>162.36482400000003</v>
          </cell>
          <cell r="M89">
            <v>165.61212048000004</v>
          </cell>
          <cell r="N89">
            <v>168.92436288960005</v>
          </cell>
          <cell r="O89">
            <v>172.30285014739206</v>
          </cell>
          <cell r="P89">
            <v>175.7489071503399</v>
          </cell>
          <cell r="Q89">
            <v>179.2638852933467</v>
          </cell>
          <cell r="R89">
            <v>182.84916299921363</v>
          </cell>
          <cell r="S89">
            <v>186.50614625919792</v>
          </cell>
          <cell r="T89">
            <v>190.23626918438188</v>
          </cell>
          <cell r="U89">
            <v>194.04099456806952</v>
          </cell>
          <cell r="V89">
            <v>197.92181445943092</v>
          </cell>
          <cell r="W89">
            <v>201.88025074861955</v>
          </cell>
          <cell r="X89">
            <v>205.91785576359194</v>
          </cell>
        </row>
        <row r="90">
          <cell r="D90">
            <v>144</v>
          </cell>
          <cell r="E90" t="str">
            <v>miejsc / places</v>
          </cell>
          <cell r="G90" t="str">
            <v>plots</v>
          </cell>
        </row>
        <row r="91">
          <cell r="D91">
            <v>0.02</v>
          </cell>
          <cell r="E91" t="str">
            <v xml:space="preserve">inflacja / inflation </v>
          </cell>
          <cell r="G91" t="str">
            <v>inflation</v>
          </cell>
        </row>
        <row r="92">
          <cell r="E92" t="str">
            <v>wsk. wykorzystania / occupancy rate</v>
          </cell>
          <cell r="G92" t="str">
            <v>occupation rate</v>
          </cell>
          <cell r="H92">
            <v>0.75</v>
          </cell>
          <cell r="I92">
            <v>0.85</v>
          </cell>
          <cell r="J92">
            <v>0.95</v>
          </cell>
          <cell r="K92">
            <v>0.95</v>
          </cell>
          <cell r="L92">
            <v>0.95</v>
          </cell>
          <cell r="M92">
            <v>0.95</v>
          </cell>
          <cell r="N92">
            <v>0.95</v>
          </cell>
          <cell r="O92">
            <v>0.95</v>
          </cell>
          <cell r="P92">
            <v>0.95</v>
          </cell>
          <cell r="Q92">
            <v>0.95</v>
          </cell>
          <cell r="R92">
            <v>0.95</v>
          </cell>
          <cell r="S92">
            <v>0.95</v>
          </cell>
          <cell r="T92">
            <v>0.95</v>
          </cell>
          <cell r="U92">
            <v>0.95</v>
          </cell>
          <cell r="V92">
            <v>0.95</v>
          </cell>
          <cell r="W92">
            <v>0.95</v>
          </cell>
          <cell r="X92">
            <v>0.95</v>
          </cell>
        </row>
        <row r="94">
          <cell r="E94" t="str">
            <v>USD</v>
          </cell>
          <cell r="G94" t="str">
            <v>USD</v>
          </cell>
          <cell r="H94">
            <v>194400</v>
          </cell>
          <cell r="I94">
            <v>224726.40000000002</v>
          </cell>
          <cell r="J94">
            <v>256188.09599999996</v>
          </cell>
          <cell r="K94">
            <v>261311.85792000001</v>
          </cell>
          <cell r="L94">
            <v>266538.09507840005</v>
          </cell>
          <cell r="M94">
            <v>271868.85697996808</v>
          </cell>
          <cell r="N94">
            <v>277306.23411956744</v>
          </cell>
          <cell r="O94">
            <v>282852.35880195879</v>
          </cell>
          <cell r="P94">
            <v>288509.40597799799</v>
          </cell>
          <cell r="Q94">
            <v>294279.59409755794</v>
          </cell>
          <cell r="R94">
            <v>300165.18597950909</v>
          </cell>
          <cell r="S94">
            <v>306168.48969909933</v>
          </cell>
          <cell r="T94">
            <v>312291.85949308128</v>
          </cell>
          <cell r="U94">
            <v>318537.69668294291</v>
          </cell>
          <cell r="V94">
            <v>324908.4506166018</v>
          </cell>
          <cell r="W94">
            <v>331406.61962893384</v>
          </cell>
          <cell r="X94">
            <v>338034.75202151254</v>
          </cell>
        </row>
        <row r="96">
          <cell r="B96" t="str">
            <v>Storages / Magazyny</v>
          </cell>
        </row>
        <row r="97">
          <cell r="D97">
            <v>10</v>
          </cell>
          <cell r="E97" t="str">
            <v>USD/month/m2</v>
          </cell>
        </row>
        <row r="98">
          <cell r="D98">
            <v>10</v>
          </cell>
          <cell r="E98" t="str">
            <v>EUR/month/m2</v>
          </cell>
          <cell r="G98" t="e">
            <v>#REF!</v>
          </cell>
          <cell r="H98">
            <v>10</v>
          </cell>
          <cell r="I98">
            <v>10.199999999999999</v>
          </cell>
          <cell r="J98">
            <v>10.404</v>
          </cell>
          <cell r="K98">
            <v>10.612080000000001</v>
          </cell>
          <cell r="L98">
            <v>10.824321600000001</v>
          </cell>
          <cell r="M98">
            <v>11.040808032000001</v>
          </cell>
          <cell r="N98">
            <v>11.261624192640001</v>
          </cell>
          <cell r="O98">
            <v>11.486856676492801</v>
          </cell>
          <cell r="P98">
            <v>11.716593810022657</v>
          </cell>
          <cell r="Q98">
            <v>11.95092568622311</v>
          </cell>
          <cell r="R98">
            <v>12.189944199947572</v>
          </cell>
          <cell r="S98">
            <v>12.433743083946524</v>
          </cell>
          <cell r="T98">
            <v>12.682417945625454</v>
          </cell>
          <cell r="U98">
            <v>12.936066304537963</v>
          </cell>
          <cell r="V98">
            <v>13.194787630628722</v>
          </cell>
          <cell r="W98">
            <v>13.458683383241297</v>
          </cell>
          <cell r="X98">
            <v>13.727857050906124</v>
          </cell>
        </row>
        <row r="99">
          <cell r="D99">
            <v>136.29999999999998</v>
          </cell>
          <cell r="E99" t="str">
            <v>m2 bez pow. współnej / without  add on</v>
          </cell>
          <cell r="G99" t="str">
            <v>plots</v>
          </cell>
        </row>
        <row r="100">
          <cell r="D100">
            <v>0.02</v>
          </cell>
          <cell r="E100" t="str">
            <v xml:space="preserve">inflacja / inflation </v>
          </cell>
          <cell r="G100" t="str">
            <v>inflation</v>
          </cell>
        </row>
        <row r="101">
          <cell r="D101">
            <v>0.08</v>
          </cell>
          <cell r="E101" t="str">
            <v>prow. agencyjna / agency fee</v>
          </cell>
          <cell r="G101" t="str">
            <v>agency fee</v>
          </cell>
        </row>
        <row r="102">
          <cell r="E102" t="str">
            <v>wsk. wykorzystania / occupancy rate</v>
          </cell>
          <cell r="G102" t="str">
            <v>occupation rate</v>
          </cell>
          <cell r="H102">
            <v>0.95</v>
          </cell>
          <cell r="I102">
            <v>0.95</v>
          </cell>
          <cell r="J102">
            <v>0.95</v>
          </cell>
          <cell r="K102">
            <v>0.95</v>
          </cell>
          <cell r="L102">
            <v>0.95</v>
          </cell>
          <cell r="M102">
            <v>0.95</v>
          </cell>
          <cell r="N102">
            <v>0.95</v>
          </cell>
          <cell r="O102">
            <v>0.95</v>
          </cell>
          <cell r="P102">
            <v>0.95</v>
          </cell>
          <cell r="Q102">
            <v>0.95</v>
          </cell>
          <cell r="R102">
            <v>0.95</v>
          </cell>
          <cell r="S102">
            <v>0.95</v>
          </cell>
          <cell r="T102">
            <v>0.95</v>
          </cell>
          <cell r="U102">
            <v>0.95</v>
          </cell>
          <cell r="V102">
            <v>0.95</v>
          </cell>
          <cell r="W102">
            <v>0.95</v>
          </cell>
          <cell r="X102">
            <v>0</v>
          </cell>
        </row>
        <row r="103">
          <cell r="E103" t="str">
            <v>wsk. wykorzyst. netto / net occupancy rate</v>
          </cell>
          <cell r="G103" t="str">
            <v>net occupation rate</v>
          </cell>
          <cell r="H103">
            <v>0.874</v>
          </cell>
          <cell r="I103">
            <v>0.95</v>
          </cell>
          <cell r="J103">
            <v>0.95</v>
          </cell>
          <cell r="K103">
            <v>0.95</v>
          </cell>
          <cell r="L103">
            <v>0.95</v>
          </cell>
          <cell r="M103">
            <v>0.95</v>
          </cell>
          <cell r="N103">
            <v>0.95</v>
          </cell>
          <cell r="O103">
            <v>0.95</v>
          </cell>
          <cell r="P103">
            <v>0.95</v>
          </cell>
          <cell r="Q103">
            <v>0.95</v>
          </cell>
          <cell r="R103">
            <v>0.95</v>
          </cell>
          <cell r="S103">
            <v>0.95</v>
          </cell>
          <cell r="T103">
            <v>0.95</v>
          </cell>
          <cell r="U103">
            <v>0.95</v>
          </cell>
          <cell r="V103">
            <v>0.95</v>
          </cell>
          <cell r="W103">
            <v>0.95</v>
          </cell>
          <cell r="X103">
            <v>7.5999999999999998E-2</v>
          </cell>
        </row>
        <row r="104">
          <cell r="G104" t="str">
            <v>USD</v>
          </cell>
        </row>
        <row r="105">
          <cell r="E105" t="str">
            <v>USD</v>
          </cell>
          <cell r="G105" t="str">
            <v>USD</v>
          </cell>
          <cell r="H105">
            <v>14295.143999999997</v>
          </cell>
          <cell r="I105">
            <v>15848.963999999996</v>
          </cell>
          <cell r="J105">
            <v>16165.943279999996</v>
          </cell>
          <cell r="K105">
            <v>16489.262145599998</v>
          </cell>
          <cell r="L105">
            <v>16819.047388511997</v>
          </cell>
          <cell r="M105">
            <v>17155.428336282239</v>
          </cell>
          <cell r="N105">
            <v>17498.536903007884</v>
          </cell>
          <cell r="O105">
            <v>17848.507641068041</v>
          </cell>
          <cell r="P105">
            <v>18205.4777938894</v>
          </cell>
          <cell r="Q105">
            <v>18569.587349767193</v>
          </cell>
          <cell r="R105">
            <v>18940.979096762534</v>
          </cell>
          <cell r="S105">
            <v>19319.798678697782</v>
          </cell>
          <cell r="T105">
            <v>19706.194652271741</v>
          </cell>
          <cell r="U105">
            <v>20100.318545317175</v>
          </cell>
          <cell r="V105">
            <v>20502.324916223515</v>
          </cell>
          <cell r="W105">
            <v>20912.371414547986</v>
          </cell>
          <cell r="X105">
            <v>1706.4495074271163</v>
          </cell>
        </row>
        <row r="108">
          <cell r="B108" t="str">
            <v>Printing House / Budynek Drukarni</v>
          </cell>
        </row>
        <row r="109">
          <cell r="B109" t="str">
            <v>Office space / Biura</v>
          </cell>
          <cell r="D109">
            <v>26</v>
          </cell>
          <cell r="E109" t="str">
            <v>USD/miesiąc/m2</v>
          </cell>
          <cell r="G109" t="e">
            <v>#REF!</v>
          </cell>
          <cell r="H109">
            <v>26</v>
          </cell>
          <cell r="I109">
            <v>26.52</v>
          </cell>
          <cell r="J109">
            <v>27.0504</v>
          </cell>
          <cell r="K109">
            <v>27.591408000000001</v>
          </cell>
          <cell r="L109">
            <v>28.143236160000001</v>
          </cell>
          <cell r="M109">
            <v>28.706100883200001</v>
          </cell>
          <cell r="N109">
            <v>29.280222900864</v>
          </cell>
          <cell r="O109">
            <v>29.86582735888128</v>
          </cell>
          <cell r="P109">
            <v>30.463143906058907</v>
          </cell>
          <cell r="Q109">
            <v>31.072406784180085</v>
          </cell>
          <cell r="R109">
            <v>31.693854919863689</v>
          </cell>
          <cell r="S109">
            <v>32.32773201826096</v>
          </cell>
          <cell r="T109">
            <v>32.974286658626177</v>
          </cell>
          <cell r="U109">
            <v>33.633772391798701</v>
          </cell>
          <cell r="V109">
            <v>34.306447839634679</v>
          </cell>
          <cell r="W109">
            <v>34.992576796427372</v>
          </cell>
          <cell r="X109">
            <v>35.692428332355917</v>
          </cell>
        </row>
        <row r="110">
          <cell r="D110">
            <v>26</v>
          </cell>
          <cell r="E110" t="str">
            <v>EUR/month/m2</v>
          </cell>
        </row>
        <row r="111">
          <cell r="B111" t="str">
            <v>add on %</v>
          </cell>
          <cell r="D111">
            <v>2538.4</v>
          </cell>
          <cell r="E111" t="str">
            <v>m2 bez pow. współnej / without  add on</v>
          </cell>
          <cell r="G111" t="str">
            <v>plots</v>
          </cell>
        </row>
        <row r="112">
          <cell r="B112">
            <v>0.2</v>
          </cell>
          <cell r="D112">
            <v>3046.08</v>
          </cell>
          <cell r="E112" t="str">
            <v>m2 z pow. wspólną / with add on</v>
          </cell>
        </row>
        <row r="113">
          <cell r="B113">
            <v>507.67999999999984</v>
          </cell>
          <cell r="D113">
            <v>0.02</v>
          </cell>
          <cell r="E113" t="str">
            <v xml:space="preserve">inflacja / inflation </v>
          </cell>
          <cell r="G113" t="str">
            <v>inflation</v>
          </cell>
        </row>
        <row r="114">
          <cell r="D114">
            <v>0.08</v>
          </cell>
          <cell r="E114" t="str">
            <v>prow. agencyjna / agency fee</v>
          </cell>
        </row>
        <row r="115">
          <cell r="E115" t="str">
            <v>wsk. wykorzystania / occupancy rate</v>
          </cell>
          <cell r="G115" t="str">
            <v>occupation rate</v>
          </cell>
          <cell r="H115">
            <v>0.75</v>
          </cell>
          <cell r="I115">
            <v>0.85</v>
          </cell>
          <cell r="J115">
            <v>0.95</v>
          </cell>
          <cell r="K115">
            <v>0.95</v>
          </cell>
          <cell r="L115">
            <v>0.95</v>
          </cell>
          <cell r="M115">
            <v>0.95</v>
          </cell>
          <cell r="N115">
            <v>0.95</v>
          </cell>
          <cell r="O115">
            <v>0.95</v>
          </cell>
          <cell r="P115">
            <v>0.95</v>
          </cell>
          <cell r="Q115">
            <v>0.95</v>
          </cell>
          <cell r="R115">
            <v>0.95</v>
          </cell>
          <cell r="S115">
            <v>0.95</v>
          </cell>
          <cell r="T115">
            <v>0.95</v>
          </cell>
          <cell r="U115">
            <v>0.95</v>
          </cell>
          <cell r="V115">
            <v>0.95</v>
          </cell>
          <cell r="W115">
            <v>0.95</v>
          </cell>
          <cell r="X115">
            <v>0.95</v>
          </cell>
        </row>
        <row r="116">
          <cell r="E116" t="str">
            <v>wsk. wykorzyst. netto / net occupancy rate</v>
          </cell>
          <cell r="H116">
            <v>0.69</v>
          </cell>
          <cell r="I116">
            <v>0.84199999999999997</v>
          </cell>
          <cell r="J116">
            <v>0.94199999999999995</v>
          </cell>
          <cell r="K116">
            <v>0.95</v>
          </cell>
          <cell r="L116">
            <v>0.95</v>
          </cell>
          <cell r="M116">
            <v>0.95</v>
          </cell>
          <cell r="N116">
            <v>0.95</v>
          </cell>
          <cell r="O116">
            <v>0.95</v>
          </cell>
          <cell r="P116">
            <v>0.95</v>
          </cell>
          <cell r="Q116">
            <v>0.95</v>
          </cell>
          <cell r="R116">
            <v>0.95</v>
          </cell>
          <cell r="S116">
            <v>0.95</v>
          </cell>
          <cell r="T116">
            <v>0.95</v>
          </cell>
          <cell r="U116">
            <v>0.95</v>
          </cell>
          <cell r="V116">
            <v>0.95</v>
          </cell>
          <cell r="W116">
            <v>0.95</v>
          </cell>
          <cell r="X116">
            <v>0.95</v>
          </cell>
        </row>
        <row r="117">
          <cell r="D117">
            <v>0</v>
          </cell>
          <cell r="E117" t="str">
            <v>USD/month/m2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E118" t="str">
            <v>costs of meintenance not rental area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E119" t="str">
            <v>USD</v>
          </cell>
          <cell r="G119" t="str">
            <v>USD</v>
          </cell>
          <cell r="H119">
            <v>655760.10239999997</v>
          </cell>
          <cell r="I119">
            <v>816221.74832639995</v>
          </cell>
          <cell r="J119">
            <v>931423.40221132792</v>
          </cell>
          <cell r="K119">
            <v>958120.25131929596</v>
          </cell>
          <cell r="L119">
            <v>977282.65634568187</v>
          </cell>
          <cell r="M119">
            <v>996828.30947259534</v>
          </cell>
          <cell r="N119">
            <v>1016764.8756620473</v>
          </cell>
          <cell r="O119">
            <v>1037100.1731752884</v>
          </cell>
          <cell r="P119">
            <v>1057842.1766387941</v>
          </cell>
          <cell r="Q119">
            <v>1078999.0201715699</v>
          </cell>
          <cell r="R119">
            <v>1100579.0005750014</v>
          </cell>
          <cell r="S119">
            <v>1122590.5805865014</v>
          </cell>
          <cell r="T119">
            <v>1145042.3921982313</v>
          </cell>
          <cell r="U119">
            <v>1167943.2400421961</v>
          </cell>
          <cell r="V119">
            <v>1191302.10484304</v>
          </cell>
          <cell r="W119">
            <v>1215128.1469399009</v>
          </cell>
          <cell r="X119">
            <v>1239430.7098786989</v>
          </cell>
        </row>
        <row r="122">
          <cell r="B122" t="str">
            <v xml:space="preserve">TOTAL </v>
          </cell>
          <cell r="C122" t="str">
            <v>PRZYCHODY Z DZIAŁALNOŚCI OPERACYJNEj</v>
          </cell>
          <cell r="E122" t="str">
            <v>USD</v>
          </cell>
          <cell r="G122" t="str">
            <v>USD</v>
          </cell>
          <cell r="H122">
            <v>2915491.5623999997</v>
          </cell>
          <cell r="I122">
            <v>3609713.0973024005</v>
          </cell>
          <cell r="J122">
            <v>4117012.3524228483</v>
          </cell>
          <cell r="K122">
            <v>4232656.6460055364</v>
          </cell>
          <cell r="L122">
            <v>4317309.778925647</v>
          </cell>
          <cell r="M122">
            <v>4403655.9745041598</v>
          </cell>
          <cell r="N122">
            <v>4491729.0939942431</v>
          </cell>
          <cell r="O122">
            <v>4581563.675874128</v>
          </cell>
          <cell r="P122">
            <v>4673194.9493916109</v>
          </cell>
          <cell r="Q122">
            <v>4766658.8483794425</v>
          </cell>
          <cell r="R122">
            <v>4861992.0253470317</v>
          </cell>
          <cell r="S122">
            <v>4959231.8658539718</v>
          </cell>
          <cell r="T122">
            <v>5058416.5031710519</v>
          </cell>
          <cell r="U122">
            <v>5159584.8332344722</v>
          </cell>
          <cell r="V122">
            <v>5262776.5298991632</v>
          </cell>
          <cell r="W122">
            <v>5368032.0604971461</v>
          </cell>
          <cell r="X122">
            <v>5455768.5323716765</v>
          </cell>
        </row>
        <row r="123">
          <cell r="B123" t="str">
            <v>Explanations: (1) Net occupancy rate = occupancy rate - agency fee</v>
          </cell>
          <cell r="G123" t="str">
            <v>AVERAGE</v>
          </cell>
        </row>
        <row r="125">
          <cell r="E125" t="str">
            <v>Wyjasnienia :</v>
          </cell>
          <cell r="F125" t="str">
            <v xml:space="preserve">(1) Wskaźnik wykorzystania netto = wskaźnik wykorzystania pomniejszony o prowizję pośrednika wynajmującego powierzchnię </v>
          </cell>
        </row>
        <row r="127">
          <cell r="C127" t="str">
            <v>pow podstawowa +add on</v>
          </cell>
          <cell r="D127">
            <v>9180.9000000000015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D128">
            <v>12226.980000000001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526A-1D56-451E-B5C8-4A2C8460E68D}">
  <sheetPr>
    <pageSetUpPr fitToPage="1"/>
  </sheetPr>
  <dimension ref="A1:AO95"/>
  <sheetViews>
    <sheetView topLeftCell="B1" zoomScale="120" zoomScaleNormal="120" zoomScaleSheetLayoutView="100" workbookViewId="0">
      <selection activeCell="C23" sqref="C23"/>
    </sheetView>
  </sheetViews>
  <sheetFormatPr defaultColWidth="3" defaultRowHeight="13.8" x14ac:dyDescent="0.3"/>
  <cols>
    <col min="1" max="1" width="51.88671875" style="1" hidden="1" customWidth="1"/>
    <col min="2" max="2" width="37.6640625" style="2" customWidth="1"/>
    <col min="3" max="3" width="15.6640625" style="2" customWidth="1"/>
    <col min="4" max="4" width="9.6640625" style="3" customWidth="1"/>
    <col min="5" max="5" width="34.44140625" style="2" hidden="1" customWidth="1"/>
    <col min="6" max="6" width="37.6640625" style="2" customWidth="1"/>
    <col min="7" max="7" width="15.6640625" style="2" customWidth="1"/>
    <col min="8" max="8" width="9.6640625" style="2" customWidth="1"/>
    <col min="9" max="10" width="8.6640625" style="2" customWidth="1"/>
    <col min="11" max="11" width="30" style="2" hidden="1" customWidth="1"/>
    <col min="12" max="12" width="11.6640625" style="2" hidden="1" customWidth="1"/>
    <col min="13" max="13" width="7.6640625" style="2" hidden="1" customWidth="1"/>
    <col min="14" max="14" width="8.44140625" style="2" hidden="1" customWidth="1"/>
    <col min="15" max="15" width="11.5546875" style="2" hidden="1" customWidth="1"/>
    <col min="16" max="16" width="12.109375" style="2" hidden="1" customWidth="1"/>
    <col min="17" max="17" width="10.6640625" style="2" hidden="1" customWidth="1"/>
    <col min="18" max="18" width="13" style="2" hidden="1" customWidth="1"/>
    <col min="19" max="19" width="11.44140625" style="2" hidden="1" customWidth="1"/>
    <col min="20" max="20" width="11.33203125" style="2" hidden="1" customWidth="1"/>
    <col min="21" max="21" width="11.44140625" style="2" hidden="1" customWidth="1"/>
    <col min="22" max="22" width="8.6640625" style="2" hidden="1" customWidth="1"/>
    <col min="23" max="23" width="30" style="2" customWidth="1"/>
    <col min="24" max="25" width="11.6640625" style="2" customWidth="1"/>
    <col min="26" max="26" width="12.88671875" style="2" customWidth="1"/>
    <col min="27" max="53" width="8.6640625" style="2" customWidth="1"/>
    <col min="54" max="256" width="3" style="2"/>
    <col min="257" max="257" width="0" style="2" hidden="1" customWidth="1"/>
    <col min="258" max="258" width="37.6640625" style="2" customWidth="1"/>
    <col min="259" max="259" width="15.6640625" style="2" customWidth="1"/>
    <col min="260" max="260" width="9.6640625" style="2" customWidth="1"/>
    <col min="261" max="261" width="0" style="2" hidden="1" customWidth="1"/>
    <col min="262" max="262" width="37.6640625" style="2" customWidth="1"/>
    <col min="263" max="263" width="15.6640625" style="2" customWidth="1"/>
    <col min="264" max="264" width="9.6640625" style="2" customWidth="1"/>
    <col min="265" max="266" width="8.6640625" style="2" customWidth="1"/>
    <col min="267" max="278" width="0" style="2" hidden="1" customWidth="1"/>
    <col min="279" max="279" width="30" style="2" customWidth="1"/>
    <col min="280" max="281" width="11.6640625" style="2" customWidth="1"/>
    <col min="282" max="282" width="12.88671875" style="2" customWidth="1"/>
    <col min="283" max="309" width="8.6640625" style="2" customWidth="1"/>
    <col min="310" max="512" width="3" style="2"/>
    <col min="513" max="513" width="0" style="2" hidden="1" customWidth="1"/>
    <col min="514" max="514" width="37.6640625" style="2" customWidth="1"/>
    <col min="515" max="515" width="15.6640625" style="2" customWidth="1"/>
    <col min="516" max="516" width="9.6640625" style="2" customWidth="1"/>
    <col min="517" max="517" width="0" style="2" hidden="1" customWidth="1"/>
    <col min="518" max="518" width="37.6640625" style="2" customWidth="1"/>
    <col min="519" max="519" width="15.6640625" style="2" customWidth="1"/>
    <col min="520" max="520" width="9.6640625" style="2" customWidth="1"/>
    <col min="521" max="522" width="8.6640625" style="2" customWidth="1"/>
    <col min="523" max="534" width="0" style="2" hidden="1" customWidth="1"/>
    <col min="535" max="535" width="30" style="2" customWidth="1"/>
    <col min="536" max="537" width="11.6640625" style="2" customWidth="1"/>
    <col min="538" max="538" width="12.88671875" style="2" customWidth="1"/>
    <col min="539" max="565" width="8.6640625" style="2" customWidth="1"/>
    <col min="566" max="768" width="3" style="2"/>
    <col min="769" max="769" width="0" style="2" hidden="1" customWidth="1"/>
    <col min="770" max="770" width="37.6640625" style="2" customWidth="1"/>
    <col min="771" max="771" width="15.6640625" style="2" customWidth="1"/>
    <col min="772" max="772" width="9.6640625" style="2" customWidth="1"/>
    <col min="773" max="773" width="0" style="2" hidden="1" customWidth="1"/>
    <col min="774" max="774" width="37.6640625" style="2" customWidth="1"/>
    <col min="775" max="775" width="15.6640625" style="2" customWidth="1"/>
    <col min="776" max="776" width="9.6640625" style="2" customWidth="1"/>
    <col min="777" max="778" width="8.6640625" style="2" customWidth="1"/>
    <col min="779" max="790" width="0" style="2" hidden="1" customWidth="1"/>
    <col min="791" max="791" width="30" style="2" customWidth="1"/>
    <col min="792" max="793" width="11.6640625" style="2" customWidth="1"/>
    <col min="794" max="794" width="12.88671875" style="2" customWidth="1"/>
    <col min="795" max="821" width="8.6640625" style="2" customWidth="1"/>
    <col min="822" max="1024" width="3" style="2"/>
    <col min="1025" max="1025" width="0" style="2" hidden="1" customWidth="1"/>
    <col min="1026" max="1026" width="37.6640625" style="2" customWidth="1"/>
    <col min="1027" max="1027" width="15.6640625" style="2" customWidth="1"/>
    <col min="1028" max="1028" width="9.6640625" style="2" customWidth="1"/>
    <col min="1029" max="1029" width="0" style="2" hidden="1" customWidth="1"/>
    <col min="1030" max="1030" width="37.6640625" style="2" customWidth="1"/>
    <col min="1031" max="1031" width="15.6640625" style="2" customWidth="1"/>
    <col min="1032" max="1032" width="9.6640625" style="2" customWidth="1"/>
    <col min="1033" max="1034" width="8.6640625" style="2" customWidth="1"/>
    <col min="1035" max="1046" width="0" style="2" hidden="1" customWidth="1"/>
    <col min="1047" max="1047" width="30" style="2" customWidth="1"/>
    <col min="1048" max="1049" width="11.6640625" style="2" customWidth="1"/>
    <col min="1050" max="1050" width="12.88671875" style="2" customWidth="1"/>
    <col min="1051" max="1077" width="8.6640625" style="2" customWidth="1"/>
    <col min="1078" max="1280" width="3" style="2"/>
    <col min="1281" max="1281" width="0" style="2" hidden="1" customWidth="1"/>
    <col min="1282" max="1282" width="37.6640625" style="2" customWidth="1"/>
    <col min="1283" max="1283" width="15.6640625" style="2" customWidth="1"/>
    <col min="1284" max="1284" width="9.6640625" style="2" customWidth="1"/>
    <col min="1285" max="1285" width="0" style="2" hidden="1" customWidth="1"/>
    <col min="1286" max="1286" width="37.6640625" style="2" customWidth="1"/>
    <col min="1287" max="1287" width="15.6640625" style="2" customWidth="1"/>
    <col min="1288" max="1288" width="9.6640625" style="2" customWidth="1"/>
    <col min="1289" max="1290" width="8.6640625" style="2" customWidth="1"/>
    <col min="1291" max="1302" width="0" style="2" hidden="1" customWidth="1"/>
    <col min="1303" max="1303" width="30" style="2" customWidth="1"/>
    <col min="1304" max="1305" width="11.6640625" style="2" customWidth="1"/>
    <col min="1306" max="1306" width="12.88671875" style="2" customWidth="1"/>
    <col min="1307" max="1333" width="8.6640625" style="2" customWidth="1"/>
    <col min="1334" max="1536" width="3" style="2"/>
    <col min="1537" max="1537" width="0" style="2" hidden="1" customWidth="1"/>
    <col min="1538" max="1538" width="37.6640625" style="2" customWidth="1"/>
    <col min="1539" max="1539" width="15.6640625" style="2" customWidth="1"/>
    <col min="1540" max="1540" width="9.6640625" style="2" customWidth="1"/>
    <col min="1541" max="1541" width="0" style="2" hidden="1" customWidth="1"/>
    <col min="1542" max="1542" width="37.6640625" style="2" customWidth="1"/>
    <col min="1543" max="1543" width="15.6640625" style="2" customWidth="1"/>
    <col min="1544" max="1544" width="9.6640625" style="2" customWidth="1"/>
    <col min="1545" max="1546" width="8.6640625" style="2" customWidth="1"/>
    <col min="1547" max="1558" width="0" style="2" hidden="1" customWidth="1"/>
    <col min="1559" max="1559" width="30" style="2" customWidth="1"/>
    <col min="1560" max="1561" width="11.6640625" style="2" customWidth="1"/>
    <col min="1562" max="1562" width="12.88671875" style="2" customWidth="1"/>
    <col min="1563" max="1589" width="8.6640625" style="2" customWidth="1"/>
    <col min="1590" max="1792" width="3" style="2"/>
    <col min="1793" max="1793" width="0" style="2" hidden="1" customWidth="1"/>
    <col min="1794" max="1794" width="37.6640625" style="2" customWidth="1"/>
    <col min="1795" max="1795" width="15.6640625" style="2" customWidth="1"/>
    <col min="1796" max="1796" width="9.6640625" style="2" customWidth="1"/>
    <col min="1797" max="1797" width="0" style="2" hidden="1" customWidth="1"/>
    <col min="1798" max="1798" width="37.6640625" style="2" customWidth="1"/>
    <col min="1799" max="1799" width="15.6640625" style="2" customWidth="1"/>
    <col min="1800" max="1800" width="9.6640625" style="2" customWidth="1"/>
    <col min="1801" max="1802" width="8.6640625" style="2" customWidth="1"/>
    <col min="1803" max="1814" width="0" style="2" hidden="1" customWidth="1"/>
    <col min="1815" max="1815" width="30" style="2" customWidth="1"/>
    <col min="1816" max="1817" width="11.6640625" style="2" customWidth="1"/>
    <col min="1818" max="1818" width="12.88671875" style="2" customWidth="1"/>
    <col min="1819" max="1845" width="8.6640625" style="2" customWidth="1"/>
    <col min="1846" max="2048" width="3" style="2"/>
    <col min="2049" max="2049" width="0" style="2" hidden="1" customWidth="1"/>
    <col min="2050" max="2050" width="37.6640625" style="2" customWidth="1"/>
    <col min="2051" max="2051" width="15.6640625" style="2" customWidth="1"/>
    <col min="2052" max="2052" width="9.6640625" style="2" customWidth="1"/>
    <col min="2053" max="2053" width="0" style="2" hidden="1" customWidth="1"/>
    <col min="2054" max="2054" width="37.6640625" style="2" customWidth="1"/>
    <col min="2055" max="2055" width="15.6640625" style="2" customWidth="1"/>
    <col min="2056" max="2056" width="9.6640625" style="2" customWidth="1"/>
    <col min="2057" max="2058" width="8.6640625" style="2" customWidth="1"/>
    <col min="2059" max="2070" width="0" style="2" hidden="1" customWidth="1"/>
    <col min="2071" max="2071" width="30" style="2" customWidth="1"/>
    <col min="2072" max="2073" width="11.6640625" style="2" customWidth="1"/>
    <col min="2074" max="2074" width="12.88671875" style="2" customWidth="1"/>
    <col min="2075" max="2101" width="8.6640625" style="2" customWidth="1"/>
    <col min="2102" max="2304" width="3" style="2"/>
    <col min="2305" max="2305" width="0" style="2" hidden="1" customWidth="1"/>
    <col min="2306" max="2306" width="37.6640625" style="2" customWidth="1"/>
    <col min="2307" max="2307" width="15.6640625" style="2" customWidth="1"/>
    <col min="2308" max="2308" width="9.6640625" style="2" customWidth="1"/>
    <col min="2309" max="2309" width="0" style="2" hidden="1" customWidth="1"/>
    <col min="2310" max="2310" width="37.6640625" style="2" customWidth="1"/>
    <col min="2311" max="2311" width="15.6640625" style="2" customWidth="1"/>
    <col min="2312" max="2312" width="9.6640625" style="2" customWidth="1"/>
    <col min="2313" max="2314" width="8.6640625" style="2" customWidth="1"/>
    <col min="2315" max="2326" width="0" style="2" hidden="1" customWidth="1"/>
    <col min="2327" max="2327" width="30" style="2" customWidth="1"/>
    <col min="2328" max="2329" width="11.6640625" style="2" customWidth="1"/>
    <col min="2330" max="2330" width="12.88671875" style="2" customWidth="1"/>
    <col min="2331" max="2357" width="8.6640625" style="2" customWidth="1"/>
    <col min="2358" max="2560" width="3" style="2"/>
    <col min="2561" max="2561" width="0" style="2" hidden="1" customWidth="1"/>
    <col min="2562" max="2562" width="37.6640625" style="2" customWidth="1"/>
    <col min="2563" max="2563" width="15.6640625" style="2" customWidth="1"/>
    <col min="2564" max="2564" width="9.6640625" style="2" customWidth="1"/>
    <col min="2565" max="2565" width="0" style="2" hidden="1" customWidth="1"/>
    <col min="2566" max="2566" width="37.6640625" style="2" customWidth="1"/>
    <col min="2567" max="2567" width="15.6640625" style="2" customWidth="1"/>
    <col min="2568" max="2568" width="9.6640625" style="2" customWidth="1"/>
    <col min="2569" max="2570" width="8.6640625" style="2" customWidth="1"/>
    <col min="2571" max="2582" width="0" style="2" hidden="1" customWidth="1"/>
    <col min="2583" max="2583" width="30" style="2" customWidth="1"/>
    <col min="2584" max="2585" width="11.6640625" style="2" customWidth="1"/>
    <col min="2586" max="2586" width="12.88671875" style="2" customWidth="1"/>
    <col min="2587" max="2613" width="8.6640625" style="2" customWidth="1"/>
    <col min="2614" max="2816" width="3" style="2"/>
    <col min="2817" max="2817" width="0" style="2" hidden="1" customWidth="1"/>
    <col min="2818" max="2818" width="37.6640625" style="2" customWidth="1"/>
    <col min="2819" max="2819" width="15.6640625" style="2" customWidth="1"/>
    <col min="2820" max="2820" width="9.6640625" style="2" customWidth="1"/>
    <col min="2821" max="2821" width="0" style="2" hidden="1" customWidth="1"/>
    <col min="2822" max="2822" width="37.6640625" style="2" customWidth="1"/>
    <col min="2823" max="2823" width="15.6640625" style="2" customWidth="1"/>
    <col min="2824" max="2824" width="9.6640625" style="2" customWidth="1"/>
    <col min="2825" max="2826" width="8.6640625" style="2" customWidth="1"/>
    <col min="2827" max="2838" width="0" style="2" hidden="1" customWidth="1"/>
    <col min="2839" max="2839" width="30" style="2" customWidth="1"/>
    <col min="2840" max="2841" width="11.6640625" style="2" customWidth="1"/>
    <col min="2842" max="2842" width="12.88671875" style="2" customWidth="1"/>
    <col min="2843" max="2869" width="8.6640625" style="2" customWidth="1"/>
    <col min="2870" max="3072" width="3" style="2"/>
    <col min="3073" max="3073" width="0" style="2" hidden="1" customWidth="1"/>
    <col min="3074" max="3074" width="37.6640625" style="2" customWidth="1"/>
    <col min="3075" max="3075" width="15.6640625" style="2" customWidth="1"/>
    <col min="3076" max="3076" width="9.6640625" style="2" customWidth="1"/>
    <col min="3077" max="3077" width="0" style="2" hidden="1" customWidth="1"/>
    <col min="3078" max="3078" width="37.6640625" style="2" customWidth="1"/>
    <col min="3079" max="3079" width="15.6640625" style="2" customWidth="1"/>
    <col min="3080" max="3080" width="9.6640625" style="2" customWidth="1"/>
    <col min="3081" max="3082" width="8.6640625" style="2" customWidth="1"/>
    <col min="3083" max="3094" width="0" style="2" hidden="1" customWidth="1"/>
    <col min="3095" max="3095" width="30" style="2" customWidth="1"/>
    <col min="3096" max="3097" width="11.6640625" style="2" customWidth="1"/>
    <col min="3098" max="3098" width="12.88671875" style="2" customWidth="1"/>
    <col min="3099" max="3125" width="8.6640625" style="2" customWidth="1"/>
    <col min="3126" max="3328" width="3" style="2"/>
    <col min="3329" max="3329" width="0" style="2" hidden="1" customWidth="1"/>
    <col min="3330" max="3330" width="37.6640625" style="2" customWidth="1"/>
    <col min="3331" max="3331" width="15.6640625" style="2" customWidth="1"/>
    <col min="3332" max="3332" width="9.6640625" style="2" customWidth="1"/>
    <col min="3333" max="3333" width="0" style="2" hidden="1" customWidth="1"/>
    <col min="3334" max="3334" width="37.6640625" style="2" customWidth="1"/>
    <col min="3335" max="3335" width="15.6640625" style="2" customWidth="1"/>
    <col min="3336" max="3336" width="9.6640625" style="2" customWidth="1"/>
    <col min="3337" max="3338" width="8.6640625" style="2" customWidth="1"/>
    <col min="3339" max="3350" width="0" style="2" hidden="1" customWidth="1"/>
    <col min="3351" max="3351" width="30" style="2" customWidth="1"/>
    <col min="3352" max="3353" width="11.6640625" style="2" customWidth="1"/>
    <col min="3354" max="3354" width="12.88671875" style="2" customWidth="1"/>
    <col min="3355" max="3381" width="8.6640625" style="2" customWidth="1"/>
    <col min="3382" max="3584" width="3" style="2"/>
    <col min="3585" max="3585" width="0" style="2" hidden="1" customWidth="1"/>
    <col min="3586" max="3586" width="37.6640625" style="2" customWidth="1"/>
    <col min="3587" max="3587" width="15.6640625" style="2" customWidth="1"/>
    <col min="3588" max="3588" width="9.6640625" style="2" customWidth="1"/>
    <col min="3589" max="3589" width="0" style="2" hidden="1" customWidth="1"/>
    <col min="3590" max="3590" width="37.6640625" style="2" customWidth="1"/>
    <col min="3591" max="3591" width="15.6640625" style="2" customWidth="1"/>
    <col min="3592" max="3592" width="9.6640625" style="2" customWidth="1"/>
    <col min="3593" max="3594" width="8.6640625" style="2" customWidth="1"/>
    <col min="3595" max="3606" width="0" style="2" hidden="1" customWidth="1"/>
    <col min="3607" max="3607" width="30" style="2" customWidth="1"/>
    <col min="3608" max="3609" width="11.6640625" style="2" customWidth="1"/>
    <col min="3610" max="3610" width="12.88671875" style="2" customWidth="1"/>
    <col min="3611" max="3637" width="8.6640625" style="2" customWidth="1"/>
    <col min="3638" max="3840" width="3" style="2"/>
    <col min="3841" max="3841" width="0" style="2" hidden="1" customWidth="1"/>
    <col min="3842" max="3842" width="37.6640625" style="2" customWidth="1"/>
    <col min="3843" max="3843" width="15.6640625" style="2" customWidth="1"/>
    <col min="3844" max="3844" width="9.6640625" style="2" customWidth="1"/>
    <col min="3845" max="3845" width="0" style="2" hidden="1" customWidth="1"/>
    <col min="3846" max="3846" width="37.6640625" style="2" customWidth="1"/>
    <col min="3847" max="3847" width="15.6640625" style="2" customWidth="1"/>
    <col min="3848" max="3848" width="9.6640625" style="2" customWidth="1"/>
    <col min="3849" max="3850" width="8.6640625" style="2" customWidth="1"/>
    <col min="3851" max="3862" width="0" style="2" hidden="1" customWidth="1"/>
    <col min="3863" max="3863" width="30" style="2" customWidth="1"/>
    <col min="3864" max="3865" width="11.6640625" style="2" customWidth="1"/>
    <col min="3866" max="3866" width="12.88671875" style="2" customWidth="1"/>
    <col min="3867" max="3893" width="8.6640625" style="2" customWidth="1"/>
    <col min="3894" max="4096" width="3" style="2"/>
    <col min="4097" max="4097" width="0" style="2" hidden="1" customWidth="1"/>
    <col min="4098" max="4098" width="37.6640625" style="2" customWidth="1"/>
    <col min="4099" max="4099" width="15.6640625" style="2" customWidth="1"/>
    <col min="4100" max="4100" width="9.6640625" style="2" customWidth="1"/>
    <col min="4101" max="4101" width="0" style="2" hidden="1" customWidth="1"/>
    <col min="4102" max="4102" width="37.6640625" style="2" customWidth="1"/>
    <col min="4103" max="4103" width="15.6640625" style="2" customWidth="1"/>
    <col min="4104" max="4104" width="9.6640625" style="2" customWidth="1"/>
    <col min="4105" max="4106" width="8.6640625" style="2" customWidth="1"/>
    <col min="4107" max="4118" width="0" style="2" hidden="1" customWidth="1"/>
    <col min="4119" max="4119" width="30" style="2" customWidth="1"/>
    <col min="4120" max="4121" width="11.6640625" style="2" customWidth="1"/>
    <col min="4122" max="4122" width="12.88671875" style="2" customWidth="1"/>
    <col min="4123" max="4149" width="8.6640625" style="2" customWidth="1"/>
    <col min="4150" max="4352" width="3" style="2"/>
    <col min="4353" max="4353" width="0" style="2" hidden="1" customWidth="1"/>
    <col min="4354" max="4354" width="37.6640625" style="2" customWidth="1"/>
    <col min="4355" max="4355" width="15.6640625" style="2" customWidth="1"/>
    <col min="4356" max="4356" width="9.6640625" style="2" customWidth="1"/>
    <col min="4357" max="4357" width="0" style="2" hidden="1" customWidth="1"/>
    <col min="4358" max="4358" width="37.6640625" style="2" customWidth="1"/>
    <col min="4359" max="4359" width="15.6640625" style="2" customWidth="1"/>
    <col min="4360" max="4360" width="9.6640625" style="2" customWidth="1"/>
    <col min="4361" max="4362" width="8.6640625" style="2" customWidth="1"/>
    <col min="4363" max="4374" width="0" style="2" hidden="1" customWidth="1"/>
    <col min="4375" max="4375" width="30" style="2" customWidth="1"/>
    <col min="4376" max="4377" width="11.6640625" style="2" customWidth="1"/>
    <col min="4378" max="4378" width="12.88671875" style="2" customWidth="1"/>
    <col min="4379" max="4405" width="8.6640625" style="2" customWidth="1"/>
    <col min="4406" max="4608" width="3" style="2"/>
    <col min="4609" max="4609" width="0" style="2" hidden="1" customWidth="1"/>
    <col min="4610" max="4610" width="37.6640625" style="2" customWidth="1"/>
    <col min="4611" max="4611" width="15.6640625" style="2" customWidth="1"/>
    <col min="4612" max="4612" width="9.6640625" style="2" customWidth="1"/>
    <col min="4613" max="4613" width="0" style="2" hidden="1" customWidth="1"/>
    <col min="4614" max="4614" width="37.6640625" style="2" customWidth="1"/>
    <col min="4615" max="4615" width="15.6640625" style="2" customWidth="1"/>
    <col min="4616" max="4616" width="9.6640625" style="2" customWidth="1"/>
    <col min="4617" max="4618" width="8.6640625" style="2" customWidth="1"/>
    <col min="4619" max="4630" width="0" style="2" hidden="1" customWidth="1"/>
    <col min="4631" max="4631" width="30" style="2" customWidth="1"/>
    <col min="4632" max="4633" width="11.6640625" style="2" customWidth="1"/>
    <col min="4634" max="4634" width="12.88671875" style="2" customWidth="1"/>
    <col min="4635" max="4661" width="8.6640625" style="2" customWidth="1"/>
    <col min="4662" max="4864" width="3" style="2"/>
    <col min="4865" max="4865" width="0" style="2" hidden="1" customWidth="1"/>
    <col min="4866" max="4866" width="37.6640625" style="2" customWidth="1"/>
    <col min="4867" max="4867" width="15.6640625" style="2" customWidth="1"/>
    <col min="4868" max="4868" width="9.6640625" style="2" customWidth="1"/>
    <col min="4869" max="4869" width="0" style="2" hidden="1" customWidth="1"/>
    <col min="4870" max="4870" width="37.6640625" style="2" customWidth="1"/>
    <col min="4871" max="4871" width="15.6640625" style="2" customWidth="1"/>
    <col min="4872" max="4872" width="9.6640625" style="2" customWidth="1"/>
    <col min="4873" max="4874" width="8.6640625" style="2" customWidth="1"/>
    <col min="4875" max="4886" width="0" style="2" hidden="1" customWidth="1"/>
    <col min="4887" max="4887" width="30" style="2" customWidth="1"/>
    <col min="4888" max="4889" width="11.6640625" style="2" customWidth="1"/>
    <col min="4890" max="4890" width="12.88671875" style="2" customWidth="1"/>
    <col min="4891" max="4917" width="8.6640625" style="2" customWidth="1"/>
    <col min="4918" max="5120" width="3" style="2"/>
    <col min="5121" max="5121" width="0" style="2" hidden="1" customWidth="1"/>
    <col min="5122" max="5122" width="37.6640625" style="2" customWidth="1"/>
    <col min="5123" max="5123" width="15.6640625" style="2" customWidth="1"/>
    <col min="5124" max="5124" width="9.6640625" style="2" customWidth="1"/>
    <col min="5125" max="5125" width="0" style="2" hidden="1" customWidth="1"/>
    <col min="5126" max="5126" width="37.6640625" style="2" customWidth="1"/>
    <col min="5127" max="5127" width="15.6640625" style="2" customWidth="1"/>
    <col min="5128" max="5128" width="9.6640625" style="2" customWidth="1"/>
    <col min="5129" max="5130" width="8.6640625" style="2" customWidth="1"/>
    <col min="5131" max="5142" width="0" style="2" hidden="1" customWidth="1"/>
    <col min="5143" max="5143" width="30" style="2" customWidth="1"/>
    <col min="5144" max="5145" width="11.6640625" style="2" customWidth="1"/>
    <col min="5146" max="5146" width="12.88671875" style="2" customWidth="1"/>
    <col min="5147" max="5173" width="8.6640625" style="2" customWidth="1"/>
    <col min="5174" max="5376" width="3" style="2"/>
    <col min="5377" max="5377" width="0" style="2" hidden="1" customWidth="1"/>
    <col min="5378" max="5378" width="37.6640625" style="2" customWidth="1"/>
    <col min="5379" max="5379" width="15.6640625" style="2" customWidth="1"/>
    <col min="5380" max="5380" width="9.6640625" style="2" customWidth="1"/>
    <col min="5381" max="5381" width="0" style="2" hidden="1" customWidth="1"/>
    <col min="5382" max="5382" width="37.6640625" style="2" customWidth="1"/>
    <col min="5383" max="5383" width="15.6640625" style="2" customWidth="1"/>
    <col min="5384" max="5384" width="9.6640625" style="2" customWidth="1"/>
    <col min="5385" max="5386" width="8.6640625" style="2" customWidth="1"/>
    <col min="5387" max="5398" width="0" style="2" hidden="1" customWidth="1"/>
    <col min="5399" max="5399" width="30" style="2" customWidth="1"/>
    <col min="5400" max="5401" width="11.6640625" style="2" customWidth="1"/>
    <col min="5402" max="5402" width="12.88671875" style="2" customWidth="1"/>
    <col min="5403" max="5429" width="8.6640625" style="2" customWidth="1"/>
    <col min="5430" max="5632" width="3" style="2"/>
    <col min="5633" max="5633" width="0" style="2" hidden="1" customWidth="1"/>
    <col min="5634" max="5634" width="37.6640625" style="2" customWidth="1"/>
    <col min="5635" max="5635" width="15.6640625" style="2" customWidth="1"/>
    <col min="5636" max="5636" width="9.6640625" style="2" customWidth="1"/>
    <col min="5637" max="5637" width="0" style="2" hidden="1" customWidth="1"/>
    <col min="5638" max="5638" width="37.6640625" style="2" customWidth="1"/>
    <col min="5639" max="5639" width="15.6640625" style="2" customWidth="1"/>
    <col min="5640" max="5640" width="9.6640625" style="2" customWidth="1"/>
    <col min="5641" max="5642" width="8.6640625" style="2" customWidth="1"/>
    <col min="5643" max="5654" width="0" style="2" hidden="1" customWidth="1"/>
    <col min="5655" max="5655" width="30" style="2" customWidth="1"/>
    <col min="5656" max="5657" width="11.6640625" style="2" customWidth="1"/>
    <col min="5658" max="5658" width="12.88671875" style="2" customWidth="1"/>
    <col min="5659" max="5685" width="8.6640625" style="2" customWidth="1"/>
    <col min="5686" max="5888" width="3" style="2"/>
    <col min="5889" max="5889" width="0" style="2" hidden="1" customWidth="1"/>
    <col min="5890" max="5890" width="37.6640625" style="2" customWidth="1"/>
    <col min="5891" max="5891" width="15.6640625" style="2" customWidth="1"/>
    <col min="5892" max="5892" width="9.6640625" style="2" customWidth="1"/>
    <col min="5893" max="5893" width="0" style="2" hidden="1" customWidth="1"/>
    <col min="5894" max="5894" width="37.6640625" style="2" customWidth="1"/>
    <col min="5895" max="5895" width="15.6640625" style="2" customWidth="1"/>
    <col min="5896" max="5896" width="9.6640625" style="2" customWidth="1"/>
    <col min="5897" max="5898" width="8.6640625" style="2" customWidth="1"/>
    <col min="5899" max="5910" width="0" style="2" hidden="1" customWidth="1"/>
    <col min="5911" max="5911" width="30" style="2" customWidth="1"/>
    <col min="5912" max="5913" width="11.6640625" style="2" customWidth="1"/>
    <col min="5914" max="5914" width="12.88671875" style="2" customWidth="1"/>
    <col min="5915" max="5941" width="8.6640625" style="2" customWidth="1"/>
    <col min="5942" max="6144" width="3" style="2"/>
    <col min="6145" max="6145" width="0" style="2" hidden="1" customWidth="1"/>
    <col min="6146" max="6146" width="37.6640625" style="2" customWidth="1"/>
    <col min="6147" max="6147" width="15.6640625" style="2" customWidth="1"/>
    <col min="6148" max="6148" width="9.6640625" style="2" customWidth="1"/>
    <col min="6149" max="6149" width="0" style="2" hidden="1" customWidth="1"/>
    <col min="6150" max="6150" width="37.6640625" style="2" customWidth="1"/>
    <col min="6151" max="6151" width="15.6640625" style="2" customWidth="1"/>
    <col min="6152" max="6152" width="9.6640625" style="2" customWidth="1"/>
    <col min="6153" max="6154" width="8.6640625" style="2" customWidth="1"/>
    <col min="6155" max="6166" width="0" style="2" hidden="1" customWidth="1"/>
    <col min="6167" max="6167" width="30" style="2" customWidth="1"/>
    <col min="6168" max="6169" width="11.6640625" style="2" customWidth="1"/>
    <col min="6170" max="6170" width="12.88671875" style="2" customWidth="1"/>
    <col min="6171" max="6197" width="8.6640625" style="2" customWidth="1"/>
    <col min="6198" max="6400" width="3" style="2"/>
    <col min="6401" max="6401" width="0" style="2" hidden="1" customWidth="1"/>
    <col min="6402" max="6402" width="37.6640625" style="2" customWidth="1"/>
    <col min="6403" max="6403" width="15.6640625" style="2" customWidth="1"/>
    <col min="6404" max="6404" width="9.6640625" style="2" customWidth="1"/>
    <col min="6405" max="6405" width="0" style="2" hidden="1" customWidth="1"/>
    <col min="6406" max="6406" width="37.6640625" style="2" customWidth="1"/>
    <col min="6407" max="6407" width="15.6640625" style="2" customWidth="1"/>
    <col min="6408" max="6408" width="9.6640625" style="2" customWidth="1"/>
    <col min="6409" max="6410" width="8.6640625" style="2" customWidth="1"/>
    <col min="6411" max="6422" width="0" style="2" hidden="1" customWidth="1"/>
    <col min="6423" max="6423" width="30" style="2" customWidth="1"/>
    <col min="6424" max="6425" width="11.6640625" style="2" customWidth="1"/>
    <col min="6426" max="6426" width="12.88671875" style="2" customWidth="1"/>
    <col min="6427" max="6453" width="8.6640625" style="2" customWidth="1"/>
    <col min="6454" max="6656" width="3" style="2"/>
    <col min="6657" max="6657" width="0" style="2" hidden="1" customWidth="1"/>
    <col min="6658" max="6658" width="37.6640625" style="2" customWidth="1"/>
    <col min="6659" max="6659" width="15.6640625" style="2" customWidth="1"/>
    <col min="6660" max="6660" width="9.6640625" style="2" customWidth="1"/>
    <col min="6661" max="6661" width="0" style="2" hidden="1" customWidth="1"/>
    <col min="6662" max="6662" width="37.6640625" style="2" customWidth="1"/>
    <col min="6663" max="6663" width="15.6640625" style="2" customWidth="1"/>
    <col min="6664" max="6664" width="9.6640625" style="2" customWidth="1"/>
    <col min="6665" max="6666" width="8.6640625" style="2" customWidth="1"/>
    <col min="6667" max="6678" width="0" style="2" hidden="1" customWidth="1"/>
    <col min="6679" max="6679" width="30" style="2" customWidth="1"/>
    <col min="6680" max="6681" width="11.6640625" style="2" customWidth="1"/>
    <col min="6682" max="6682" width="12.88671875" style="2" customWidth="1"/>
    <col min="6683" max="6709" width="8.6640625" style="2" customWidth="1"/>
    <col min="6710" max="6912" width="3" style="2"/>
    <col min="6913" max="6913" width="0" style="2" hidden="1" customWidth="1"/>
    <col min="6914" max="6914" width="37.6640625" style="2" customWidth="1"/>
    <col min="6915" max="6915" width="15.6640625" style="2" customWidth="1"/>
    <col min="6916" max="6916" width="9.6640625" style="2" customWidth="1"/>
    <col min="6917" max="6917" width="0" style="2" hidden="1" customWidth="1"/>
    <col min="6918" max="6918" width="37.6640625" style="2" customWidth="1"/>
    <col min="6919" max="6919" width="15.6640625" style="2" customWidth="1"/>
    <col min="6920" max="6920" width="9.6640625" style="2" customWidth="1"/>
    <col min="6921" max="6922" width="8.6640625" style="2" customWidth="1"/>
    <col min="6923" max="6934" width="0" style="2" hidden="1" customWidth="1"/>
    <col min="6935" max="6935" width="30" style="2" customWidth="1"/>
    <col min="6936" max="6937" width="11.6640625" style="2" customWidth="1"/>
    <col min="6938" max="6938" width="12.88671875" style="2" customWidth="1"/>
    <col min="6939" max="6965" width="8.6640625" style="2" customWidth="1"/>
    <col min="6966" max="7168" width="3" style="2"/>
    <col min="7169" max="7169" width="0" style="2" hidden="1" customWidth="1"/>
    <col min="7170" max="7170" width="37.6640625" style="2" customWidth="1"/>
    <col min="7171" max="7171" width="15.6640625" style="2" customWidth="1"/>
    <col min="7172" max="7172" width="9.6640625" style="2" customWidth="1"/>
    <col min="7173" max="7173" width="0" style="2" hidden="1" customWidth="1"/>
    <col min="7174" max="7174" width="37.6640625" style="2" customWidth="1"/>
    <col min="7175" max="7175" width="15.6640625" style="2" customWidth="1"/>
    <col min="7176" max="7176" width="9.6640625" style="2" customWidth="1"/>
    <col min="7177" max="7178" width="8.6640625" style="2" customWidth="1"/>
    <col min="7179" max="7190" width="0" style="2" hidden="1" customWidth="1"/>
    <col min="7191" max="7191" width="30" style="2" customWidth="1"/>
    <col min="7192" max="7193" width="11.6640625" style="2" customWidth="1"/>
    <col min="7194" max="7194" width="12.88671875" style="2" customWidth="1"/>
    <col min="7195" max="7221" width="8.6640625" style="2" customWidth="1"/>
    <col min="7222" max="7424" width="3" style="2"/>
    <col min="7425" max="7425" width="0" style="2" hidden="1" customWidth="1"/>
    <col min="7426" max="7426" width="37.6640625" style="2" customWidth="1"/>
    <col min="7427" max="7427" width="15.6640625" style="2" customWidth="1"/>
    <col min="7428" max="7428" width="9.6640625" style="2" customWidth="1"/>
    <col min="7429" max="7429" width="0" style="2" hidden="1" customWidth="1"/>
    <col min="7430" max="7430" width="37.6640625" style="2" customWidth="1"/>
    <col min="7431" max="7431" width="15.6640625" style="2" customWidth="1"/>
    <col min="7432" max="7432" width="9.6640625" style="2" customWidth="1"/>
    <col min="7433" max="7434" width="8.6640625" style="2" customWidth="1"/>
    <col min="7435" max="7446" width="0" style="2" hidden="1" customWidth="1"/>
    <col min="7447" max="7447" width="30" style="2" customWidth="1"/>
    <col min="7448" max="7449" width="11.6640625" style="2" customWidth="1"/>
    <col min="7450" max="7450" width="12.88671875" style="2" customWidth="1"/>
    <col min="7451" max="7477" width="8.6640625" style="2" customWidth="1"/>
    <col min="7478" max="7680" width="3" style="2"/>
    <col min="7681" max="7681" width="0" style="2" hidden="1" customWidth="1"/>
    <col min="7682" max="7682" width="37.6640625" style="2" customWidth="1"/>
    <col min="7683" max="7683" width="15.6640625" style="2" customWidth="1"/>
    <col min="7684" max="7684" width="9.6640625" style="2" customWidth="1"/>
    <col min="7685" max="7685" width="0" style="2" hidden="1" customWidth="1"/>
    <col min="7686" max="7686" width="37.6640625" style="2" customWidth="1"/>
    <col min="7687" max="7687" width="15.6640625" style="2" customWidth="1"/>
    <col min="7688" max="7688" width="9.6640625" style="2" customWidth="1"/>
    <col min="7689" max="7690" width="8.6640625" style="2" customWidth="1"/>
    <col min="7691" max="7702" width="0" style="2" hidden="1" customWidth="1"/>
    <col min="7703" max="7703" width="30" style="2" customWidth="1"/>
    <col min="7704" max="7705" width="11.6640625" style="2" customWidth="1"/>
    <col min="7706" max="7706" width="12.88671875" style="2" customWidth="1"/>
    <col min="7707" max="7733" width="8.6640625" style="2" customWidth="1"/>
    <col min="7734" max="7936" width="3" style="2"/>
    <col min="7937" max="7937" width="0" style="2" hidden="1" customWidth="1"/>
    <col min="7938" max="7938" width="37.6640625" style="2" customWidth="1"/>
    <col min="7939" max="7939" width="15.6640625" style="2" customWidth="1"/>
    <col min="7940" max="7940" width="9.6640625" style="2" customWidth="1"/>
    <col min="7941" max="7941" width="0" style="2" hidden="1" customWidth="1"/>
    <col min="7942" max="7942" width="37.6640625" style="2" customWidth="1"/>
    <col min="7943" max="7943" width="15.6640625" style="2" customWidth="1"/>
    <col min="7944" max="7944" width="9.6640625" style="2" customWidth="1"/>
    <col min="7945" max="7946" width="8.6640625" style="2" customWidth="1"/>
    <col min="7947" max="7958" width="0" style="2" hidden="1" customWidth="1"/>
    <col min="7959" max="7959" width="30" style="2" customWidth="1"/>
    <col min="7960" max="7961" width="11.6640625" style="2" customWidth="1"/>
    <col min="7962" max="7962" width="12.88671875" style="2" customWidth="1"/>
    <col min="7963" max="7989" width="8.6640625" style="2" customWidth="1"/>
    <col min="7990" max="8192" width="3" style="2"/>
    <col min="8193" max="8193" width="0" style="2" hidden="1" customWidth="1"/>
    <col min="8194" max="8194" width="37.6640625" style="2" customWidth="1"/>
    <col min="8195" max="8195" width="15.6640625" style="2" customWidth="1"/>
    <col min="8196" max="8196" width="9.6640625" style="2" customWidth="1"/>
    <col min="8197" max="8197" width="0" style="2" hidden="1" customWidth="1"/>
    <col min="8198" max="8198" width="37.6640625" style="2" customWidth="1"/>
    <col min="8199" max="8199" width="15.6640625" style="2" customWidth="1"/>
    <col min="8200" max="8200" width="9.6640625" style="2" customWidth="1"/>
    <col min="8201" max="8202" width="8.6640625" style="2" customWidth="1"/>
    <col min="8203" max="8214" width="0" style="2" hidden="1" customWidth="1"/>
    <col min="8215" max="8215" width="30" style="2" customWidth="1"/>
    <col min="8216" max="8217" width="11.6640625" style="2" customWidth="1"/>
    <col min="8218" max="8218" width="12.88671875" style="2" customWidth="1"/>
    <col min="8219" max="8245" width="8.6640625" style="2" customWidth="1"/>
    <col min="8246" max="8448" width="3" style="2"/>
    <col min="8449" max="8449" width="0" style="2" hidden="1" customWidth="1"/>
    <col min="8450" max="8450" width="37.6640625" style="2" customWidth="1"/>
    <col min="8451" max="8451" width="15.6640625" style="2" customWidth="1"/>
    <col min="8452" max="8452" width="9.6640625" style="2" customWidth="1"/>
    <col min="8453" max="8453" width="0" style="2" hidden="1" customWidth="1"/>
    <col min="8454" max="8454" width="37.6640625" style="2" customWidth="1"/>
    <col min="8455" max="8455" width="15.6640625" style="2" customWidth="1"/>
    <col min="8456" max="8456" width="9.6640625" style="2" customWidth="1"/>
    <col min="8457" max="8458" width="8.6640625" style="2" customWidth="1"/>
    <col min="8459" max="8470" width="0" style="2" hidden="1" customWidth="1"/>
    <col min="8471" max="8471" width="30" style="2" customWidth="1"/>
    <col min="8472" max="8473" width="11.6640625" style="2" customWidth="1"/>
    <col min="8474" max="8474" width="12.88671875" style="2" customWidth="1"/>
    <col min="8475" max="8501" width="8.6640625" style="2" customWidth="1"/>
    <col min="8502" max="8704" width="3" style="2"/>
    <col min="8705" max="8705" width="0" style="2" hidden="1" customWidth="1"/>
    <col min="8706" max="8706" width="37.6640625" style="2" customWidth="1"/>
    <col min="8707" max="8707" width="15.6640625" style="2" customWidth="1"/>
    <col min="8708" max="8708" width="9.6640625" style="2" customWidth="1"/>
    <col min="8709" max="8709" width="0" style="2" hidden="1" customWidth="1"/>
    <col min="8710" max="8710" width="37.6640625" style="2" customWidth="1"/>
    <col min="8711" max="8711" width="15.6640625" style="2" customWidth="1"/>
    <col min="8712" max="8712" width="9.6640625" style="2" customWidth="1"/>
    <col min="8713" max="8714" width="8.6640625" style="2" customWidth="1"/>
    <col min="8715" max="8726" width="0" style="2" hidden="1" customWidth="1"/>
    <col min="8727" max="8727" width="30" style="2" customWidth="1"/>
    <col min="8728" max="8729" width="11.6640625" style="2" customWidth="1"/>
    <col min="8730" max="8730" width="12.88671875" style="2" customWidth="1"/>
    <col min="8731" max="8757" width="8.6640625" style="2" customWidth="1"/>
    <col min="8758" max="8960" width="3" style="2"/>
    <col min="8961" max="8961" width="0" style="2" hidden="1" customWidth="1"/>
    <col min="8962" max="8962" width="37.6640625" style="2" customWidth="1"/>
    <col min="8963" max="8963" width="15.6640625" style="2" customWidth="1"/>
    <col min="8964" max="8964" width="9.6640625" style="2" customWidth="1"/>
    <col min="8965" max="8965" width="0" style="2" hidden="1" customWidth="1"/>
    <col min="8966" max="8966" width="37.6640625" style="2" customWidth="1"/>
    <col min="8967" max="8967" width="15.6640625" style="2" customWidth="1"/>
    <col min="8968" max="8968" width="9.6640625" style="2" customWidth="1"/>
    <col min="8969" max="8970" width="8.6640625" style="2" customWidth="1"/>
    <col min="8971" max="8982" width="0" style="2" hidden="1" customWidth="1"/>
    <col min="8983" max="8983" width="30" style="2" customWidth="1"/>
    <col min="8984" max="8985" width="11.6640625" style="2" customWidth="1"/>
    <col min="8986" max="8986" width="12.88671875" style="2" customWidth="1"/>
    <col min="8987" max="9013" width="8.6640625" style="2" customWidth="1"/>
    <col min="9014" max="9216" width="3" style="2"/>
    <col min="9217" max="9217" width="0" style="2" hidden="1" customWidth="1"/>
    <col min="9218" max="9218" width="37.6640625" style="2" customWidth="1"/>
    <col min="9219" max="9219" width="15.6640625" style="2" customWidth="1"/>
    <col min="9220" max="9220" width="9.6640625" style="2" customWidth="1"/>
    <col min="9221" max="9221" width="0" style="2" hidden="1" customWidth="1"/>
    <col min="9222" max="9222" width="37.6640625" style="2" customWidth="1"/>
    <col min="9223" max="9223" width="15.6640625" style="2" customWidth="1"/>
    <col min="9224" max="9224" width="9.6640625" style="2" customWidth="1"/>
    <col min="9225" max="9226" width="8.6640625" style="2" customWidth="1"/>
    <col min="9227" max="9238" width="0" style="2" hidden="1" customWidth="1"/>
    <col min="9239" max="9239" width="30" style="2" customWidth="1"/>
    <col min="9240" max="9241" width="11.6640625" style="2" customWidth="1"/>
    <col min="9242" max="9242" width="12.88671875" style="2" customWidth="1"/>
    <col min="9243" max="9269" width="8.6640625" style="2" customWidth="1"/>
    <col min="9270" max="9472" width="3" style="2"/>
    <col min="9473" max="9473" width="0" style="2" hidden="1" customWidth="1"/>
    <col min="9474" max="9474" width="37.6640625" style="2" customWidth="1"/>
    <col min="9475" max="9475" width="15.6640625" style="2" customWidth="1"/>
    <col min="9476" max="9476" width="9.6640625" style="2" customWidth="1"/>
    <col min="9477" max="9477" width="0" style="2" hidden="1" customWidth="1"/>
    <col min="9478" max="9478" width="37.6640625" style="2" customWidth="1"/>
    <col min="9479" max="9479" width="15.6640625" style="2" customWidth="1"/>
    <col min="9480" max="9480" width="9.6640625" style="2" customWidth="1"/>
    <col min="9481" max="9482" width="8.6640625" style="2" customWidth="1"/>
    <col min="9483" max="9494" width="0" style="2" hidden="1" customWidth="1"/>
    <col min="9495" max="9495" width="30" style="2" customWidth="1"/>
    <col min="9496" max="9497" width="11.6640625" style="2" customWidth="1"/>
    <col min="9498" max="9498" width="12.88671875" style="2" customWidth="1"/>
    <col min="9499" max="9525" width="8.6640625" style="2" customWidth="1"/>
    <col min="9526" max="9728" width="3" style="2"/>
    <col min="9729" max="9729" width="0" style="2" hidden="1" customWidth="1"/>
    <col min="9730" max="9730" width="37.6640625" style="2" customWidth="1"/>
    <col min="9731" max="9731" width="15.6640625" style="2" customWidth="1"/>
    <col min="9732" max="9732" width="9.6640625" style="2" customWidth="1"/>
    <col min="9733" max="9733" width="0" style="2" hidden="1" customWidth="1"/>
    <col min="9734" max="9734" width="37.6640625" style="2" customWidth="1"/>
    <col min="9735" max="9735" width="15.6640625" style="2" customWidth="1"/>
    <col min="9736" max="9736" width="9.6640625" style="2" customWidth="1"/>
    <col min="9737" max="9738" width="8.6640625" style="2" customWidth="1"/>
    <col min="9739" max="9750" width="0" style="2" hidden="1" customWidth="1"/>
    <col min="9751" max="9751" width="30" style="2" customWidth="1"/>
    <col min="9752" max="9753" width="11.6640625" style="2" customWidth="1"/>
    <col min="9754" max="9754" width="12.88671875" style="2" customWidth="1"/>
    <col min="9755" max="9781" width="8.6640625" style="2" customWidth="1"/>
    <col min="9782" max="9984" width="3" style="2"/>
    <col min="9985" max="9985" width="0" style="2" hidden="1" customWidth="1"/>
    <col min="9986" max="9986" width="37.6640625" style="2" customWidth="1"/>
    <col min="9987" max="9987" width="15.6640625" style="2" customWidth="1"/>
    <col min="9988" max="9988" width="9.6640625" style="2" customWidth="1"/>
    <col min="9989" max="9989" width="0" style="2" hidden="1" customWidth="1"/>
    <col min="9990" max="9990" width="37.6640625" style="2" customWidth="1"/>
    <col min="9991" max="9991" width="15.6640625" style="2" customWidth="1"/>
    <col min="9992" max="9992" width="9.6640625" style="2" customWidth="1"/>
    <col min="9993" max="9994" width="8.6640625" style="2" customWidth="1"/>
    <col min="9995" max="10006" width="0" style="2" hidden="1" customWidth="1"/>
    <col min="10007" max="10007" width="30" style="2" customWidth="1"/>
    <col min="10008" max="10009" width="11.6640625" style="2" customWidth="1"/>
    <col min="10010" max="10010" width="12.88671875" style="2" customWidth="1"/>
    <col min="10011" max="10037" width="8.6640625" style="2" customWidth="1"/>
    <col min="10038" max="10240" width="3" style="2"/>
    <col min="10241" max="10241" width="0" style="2" hidden="1" customWidth="1"/>
    <col min="10242" max="10242" width="37.6640625" style="2" customWidth="1"/>
    <col min="10243" max="10243" width="15.6640625" style="2" customWidth="1"/>
    <col min="10244" max="10244" width="9.6640625" style="2" customWidth="1"/>
    <col min="10245" max="10245" width="0" style="2" hidden="1" customWidth="1"/>
    <col min="10246" max="10246" width="37.6640625" style="2" customWidth="1"/>
    <col min="10247" max="10247" width="15.6640625" style="2" customWidth="1"/>
    <col min="10248" max="10248" width="9.6640625" style="2" customWidth="1"/>
    <col min="10249" max="10250" width="8.6640625" style="2" customWidth="1"/>
    <col min="10251" max="10262" width="0" style="2" hidden="1" customWidth="1"/>
    <col min="10263" max="10263" width="30" style="2" customWidth="1"/>
    <col min="10264" max="10265" width="11.6640625" style="2" customWidth="1"/>
    <col min="10266" max="10266" width="12.88671875" style="2" customWidth="1"/>
    <col min="10267" max="10293" width="8.6640625" style="2" customWidth="1"/>
    <col min="10294" max="10496" width="3" style="2"/>
    <col min="10497" max="10497" width="0" style="2" hidden="1" customWidth="1"/>
    <col min="10498" max="10498" width="37.6640625" style="2" customWidth="1"/>
    <col min="10499" max="10499" width="15.6640625" style="2" customWidth="1"/>
    <col min="10500" max="10500" width="9.6640625" style="2" customWidth="1"/>
    <col min="10501" max="10501" width="0" style="2" hidden="1" customWidth="1"/>
    <col min="10502" max="10502" width="37.6640625" style="2" customWidth="1"/>
    <col min="10503" max="10503" width="15.6640625" style="2" customWidth="1"/>
    <col min="10504" max="10504" width="9.6640625" style="2" customWidth="1"/>
    <col min="10505" max="10506" width="8.6640625" style="2" customWidth="1"/>
    <col min="10507" max="10518" width="0" style="2" hidden="1" customWidth="1"/>
    <col min="10519" max="10519" width="30" style="2" customWidth="1"/>
    <col min="10520" max="10521" width="11.6640625" style="2" customWidth="1"/>
    <col min="10522" max="10522" width="12.88671875" style="2" customWidth="1"/>
    <col min="10523" max="10549" width="8.6640625" style="2" customWidth="1"/>
    <col min="10550" max="10752" width="3" style="2"/>
    <col min="10753" max="10753" width="0" style="2" hidden="1" customWidth="1"/>
    <col min="10754" max="10754" width="37.6640625" style="2" customWidth="1"/>
    <col min="10755" max="10755" width="15.6640625" style="2" customWidth="1"/>
    <col min="10756" max="10756" width="9.6640625" style="2" customWidth="1"/>
    <col min="10757" max="10757" width="0" style="2" hidden="1" customWidth="1"/>
    <col min="10758" max="10758" width="37.6640625" style="2" customWidth="1"/>
    <col min="10759" max="10759" width="15.6640625" style="2" customWidth="1"/>
    <col min="10760" max="10760" width="9.6640625" style="2" customWidth="1"/>
    <col min="10761" max="10762" width="8.6640625" style="2" customWidth="1"/>
    <col min="10763" max="10774" width="0" style="2" hidden="1" customWidth="1"/>
    <col min="10775" max="10775" width="30" style="2" customWidth="1"/>
    <col min="10776" max="10777" width="11.6640625" style="2" customWidth="1"/>
    <col min="10778" max="10778" width="12.88671875" style="2" customWidth="1"/>
    <col min="10779" max="10805" width="8.6640625" style="2" customWidth="1"/>
    <col min="10806" max="11008" width="3" style="2"/>
    <col min="11009" max="11009" width="0" style="2" hidden="1" customWidth="1"/>
    <col min="11010" max="11010" width="37.6640625" style="2" customWidth="1"/>
    <col min="11011" max="11011" width="15.6640625" style="2" customWidth="1"/>
    <col min="11012" max="11012" width="9.6640625" style="2" customWidth="1"/>
    <col min="11013" max="11013" width="0" style="2" hidden="1" customWidth="1"/>
    <col min="11014" max="11014" width="37.6640625" style="2" customWidth="1"/>
    <col min="11015" max="11015" width="15.6640625" style="2" customWidth="1"/>
    <col min="11016" max="11016" width="9.6640625" style="2" customWidth="1"/>
    <col min="11017" max="11018" width="8.6640625" style="2" customWidth="1"/>
    <col min="11019" max="11030" width="0" style="2" hidden="1" customWidth="1"/>
    <col min="11031" max="11031" width="30" style="2" customWidth="1"/>
    <col min="11032" max="11033" width="11.6640625" style="2" customWidth="1"/>
    <col min="11034" max="11034" width="12.88671875" style="2" customWidth="1"/>
    <col min="11035" max="11061" width="8.6640625" style="2" customWidth="1"/>
    <col min="11062" max="11264" width="3" style="2"/>
    <col min="11265" max="11265" width="0" style="2" hidden="1" customWidth="1"/>
    <col min="11266" max="11266" width="37.6640625" style="2" customWidth="1"/>
    <col min="11267" max="11267" width="15.6640625" style="2" customWidth="1"/>
    <col min="11268" max="11268" width="9.6640625" style="2" customWidth="1"/>
    <col min="11269" max="11269" width="0" style="2" hidden="1" customWidth="1"/>
    <col min="11270" max="11270" width="37.6640625" style="2" customWidth="1"/>
    <col min="11271" max="11271" width="15.6640625" style="2" customWidth="1"/>
    <col min="11272" max="11272" width="9.6640625" style="2" customWidth="1"/>
    <col min="11273" max="11274" width="8.6640625" style="2" customWidth="1"/>
    <col min="11275" max="11286" width="0" style="2" hidden="1" customWidth="1"/>
    <col min="11287" max="11287" width="30" style="2" customWidth="1"/>
    <col min="11288" max="11289" width="11.6640625" style="2" customWidth="1"/>
    <col min="11290" max="11290" width="12.88671875" style="2" customWidth="1"/>
    <col min="11291" max="11317" width="8.6640625" style="2" customWidth="1"/>
    <col min="11318" max="11520" width="3" style="2"/>
    <col min="11521" max="11521" width="0" style="2" hidden="1" customWidth="1"/>
    <col min="11522" max="11522" width="37.6640625" style="2" customWidth="1"/>
    <col min="11523" max="11523" width="15.6640625" style="2" customWidth="1"/>
    <col min="11524" max="11524" width="9.6640625" style="2" customWidth="1"/>
    <col min="11525" max="11525" width="0" style="2" hidden="1" customWidth="1"/>
    <col min="11526" max="11526" width="37.6640625" style="2" customWidth="1"/>
    <col min="11527" max="11527" width="15.6640625" style="2" customWidth="1"/>
    <col min="11528" max="11528" width="9.6640625" style="2" customWidth="1"/>
    <col min="11529" max="11530" width="8.6640625" style="2" customWidth="1"/>
    <col min="11531" max="11542" width="0" style="2" hidden="1" customWidth="1"/>
    <col min="11543" max="11543" width="30" style="2" customWidth="1"/>
    <col min="11544" max="11545" width="11.6640625" style="2" customWidth="1"/>
    <col min="11546" max="11546" width="12.88671875" style="2" customWidth="1"/>
    <col min="11547" max="11573" width="8.6640625" style="2" customWidth="1"/>
    <col min="11574" max="11776" width="3" style="2"/>
    <col min="11777" max="11777" width="0" style="2" hidden="1" customWidth="1"/>
    <col min="11778" max="11778" width="37.6640625" style="2" customWidth="1"/>
    <col min="11779" max="11779" width="15.6640625" style="2" customWidth="1"/>
    <col min="11780" max="11780" width="9.6640625" style="2" customWidth="1"/>
    <col min="11781" max="11781" width="0" style="2" hidden="1" customWidth="1"/>
    <col min="11782" max="11782" width="37.6640625" style="2" customWidth="1"/>
    <col min="11783" max="11783" width="15.6640625" style="2" customWidth="1"/>
    <col min="11784" max="11784" width="9.6640625" style="2" customWidth="1"/>
    <col min="11785" max="11786" width="8.6640625" style="2" customWidth="1"/>
    <col min="11787" max="11798" width="0" style="2" hidden="1" customWidth="1"/>
    <col min="11799" max="11799" width="30" style="2" customWidth="1"/>
    <col min="11800" max="11801" width="11.6640625" style="2" customWidth="1"/>
    <col min="11802" max="11802" width="12.88671875" style="2" customWidth="1"/>
    <col min="11803" max="11829" width="8.6640625" style="2" customWidth="1"/>
    <col min="11830" max="12032" width="3" style="2"/>
    <col min="12033" max="12033" width="0" style="2" hidden="1" customWidth="1"/>
    <col min="12034" max="12034" width="37.6640625" style="2" customWidth="1"/>
    <col min="12035" max="12035" width="15.6640625" style="2" customWidth="1"/>
    <col min="12036" max="12036" width="9.6640625" style="2" customWidth="1"/>
    <col min="12037" max="12037" width="0" style="2" hidden="1" customWidth="1"/>
    <col min="12038" max="12038" width="37.6640625" style="2" customWidth="1"/>
    <col min="12039" max="12039" width="15.6640625" style="2" customWidth="1"/>
    <col min="12040" max="12040" width="9.6640625" style="2" customWidth="1"/>
    <col min="12041" max="12042" width="8.6640625" style="2" customWidth="1"/>
    <col min="12043" max="12054" width="0" style="2" hidden="1" customWidth="1"/>
    <col min="12055" max="12055" width="30" style="2" customWidth="1"/>
    <col min="12056" max="12057" width="11.6640625" style="2" customWidth="1"/>
    <col min="12058" max="12058" width="12.88671875" style="2" customWidth="1"/>
    <col min="12059" max="12085" width="8.6640625" style="2" customWidth="1"/>
    <col min="12086" max="12288" width="3" style="2"/>
    <col min="12289" max="12289" width="0" style="2" hidden="1" customWidth="1"/>
    <col min="12290" max="12290" width="37.6640625" style="2" customWidth="1"/>
    <col min="12291" max="12291" width="15.6640625" style="2" customWidth="1"/>
    <col min="12292" max="12292" width="9.6640625" style="2" customWidth="1"/>
    <col min="12293" max="12293" width="0" style="2" hidden="1" customWidth="1"/>
    <col min="12294" max="12294" width="37.6640625" style="2" customWidth="1"/>
    <col min="12295" max="12295" width="15.6640625" style="2" customWidth="1"/>
    <col min="12296" max="12296" width="9.6640625" style="2" customWidth="1"/>
    <col min="12297" max="12298" width="8.6640625" style="2" customWidth="1"/>
    <col min="12299" max="12310" width="0" style="2" hidden="1" customWidth="1"/>
    <col min="12311" max="12311" width="30" style="2" customWidth="1"/>
    <col min="12312" max="12313" width="11.6640625" style="2" customWidth="1"/>
    <col min="12314" max="12314" width="12.88671875" style="2" customWidth="1"/>
    <col min="12315" max="12341" width="8.6640625" style="2" customWidth="1"/>
    <col min="12342" max="12544" width="3" style="2"/>
    <col min="12545" max="12545" width="0" style="2" hidden="1" customWidth="1"/>
    <col min="12546" max="12546" width="37.6640625" style="2" customWidth="1"/>
    <col min="12547" max="12547" width="15.6640625" style="2" customWidth="1"/>
    <col min="12548" max="12548" width="9.6640625" style="2" customWidth="1"/>
    <col min="12549" max="12549" width="0" style="2" hidden="1" customWidth="1"/>
    <col min="12550" max="12550" width="37.6640625" style="2" customWidth="1"/>
    <col min="12551" max="12551" width="15.6640625" style="2" customWidth="1"/>
    <col min="12552" max="12552" width="9.6640625" style="2" customWidth="1"/>
    <col min="12553" max="12554" width="8.6640625" style="2" customWidth="1"/>
    <col min="12555" max="12566" width="0" style="2" hidden="1" customWidth="1"/>
    <col min="12567" max="12567" width="30" style="2" customWidth="1"/>
    <col min="12568" max="12569" width="11.6640625" style="2" customWidth="1"/>
    <col min="12570" max="12570" width="12.88671875" style="2" customWidth="1"/>
    <col min="12571" max="12597" width="8.6640625" style="2" customWidth="1"/>
    <col min="12598" max="12800" width="3" style="2"/>
    <col min="12801" max="12801" width="0" style="2" hidden="1" customWidth="1"/>
    <col min="12802" max="12802" width="37.6640625" style="2" customWidth="1"/>
    <col min="12803" max="12803" width="15.6640625" style="2" customWidth="1"/>
    <col min="12804" max="12804" width="9.6640625" style="2" customWidth="1"/>
    <col min="12805" max="12805" width="0" style="2" hidden="1" customWidth="1"/>
    <col min="12806" max="12806" width="37.6640625" style="2" customWidth="1"/>
    <col min="12807" max="12807" width="15.6640625" style="2" customWidth="1"/>
    <col min="12808" max="12808" width="9.6640625" style="2" customWidth="1"/>
    <col min="12809" max="12810" width="8.6640625" style="2" customWidth="1"/>
    <col min="12811" max="12822" width="0" style="2" hidden="1" customWidth="1"/>
    <col min="12823" max="12823" width="30" style="2" customWidth="1"/>
    <col min="12824" max="12825" width="11.6640625" style="2" customWidth="1"/>
    <col min="12826" max="12826" width="12.88671875" style="2" customWidth="1"/>
    <col min="12827" max="12853" width="8.6640625" style="2" customWidth="1"/>
    <col min="12854" max="13056" width="3" style="2"/>
    <col min="13057" max="13057" width="0" style="2" hidden="1" customWidth="1"/>
    <col min="13058" max="13058" width="37.6640625" style="2" customWidth="1"/>
    <col min="13059" max="13059" width="15.6640625" style="2" customWidth="1"/>
    <col min="13060" max="13060" width="9.6640625" style="2" customWidth="1"/>
    <col min="13061" max="13061" width="0" style="2" hidden="1" customWidth="1"/>
    <col min="13062" max="13062" width="37.6640625" style="2" customWidth="1"/>
    <col min="13063" max="13063" width="15.6640625" style="2" customWidth="1"/>
    <col min="13064" max="13064" width="9.6640625" style="2" customWidth="1"/>
    <col min="13065" max="13066" width="8.6640625" style="2" customWidth="1"/>
    <col min="13067" max="13078" width="0" style="2" hidden="1" customWidth="1"/>
    <col min="13079" max="13079" width="30" style="2" customWidth="1"/>
    <col min="13080" max="13081" width="11.6640625" style="2" customWidth="1"/>
    <col min="13082" max="13082" width="12.88671875" style="2" customWidth="1"/>
    <col min="13083" max="13109" width="8.6640625" style="2" customWidth="1"/>
    <col min="13110" max="13312" width="3" style="2"/>
    <col min="13313" max="13313" width="0" style="2" hidden="1" customWidth="1"/>
    <col min="13314" max="13314" width="37.6640625" style="2" customWidth="1"/>
    <col min="13315" max="13315" width="15.6640625" style="2" customWidth="1"/>
    <col min="13316" max="13316" width="9.6640625" style="2" customWidth="1"/>
    <col min="13317" max="13317" width="0" style="2" hidden="1" customWidth="1"/>
    <col min="13318" max="13318" width="37.6640625" style="2" customWidth="1"/>
    <col min="13319" max="13319" width="15.6640625" style="2" customWidth="1"/>
    <col min="13320" max="13320" width="9.6640625" style="2" customWidth="1"/>
    <col min="13321" max="13322" width="8.6640625" style="2" customWidth="1"/>
    <col min="13323" max="13334" width="0" style="2" hidden="1" customWidth="1"/>
    <col min="13335" max="13335" width="30" style="2" customWidth="1"/>
    <col min="13336" max="13337" width="11.6640625" style="2" customWidth="1"/>
    <col min="13338" max="13338" width="12.88671875" style="2" customWidth="1"/>
    <col min="13339" max="13365" width="8.6640625" style="2" customWidth="1"/>
    <col min="13366" max="13568" width="3" style="2"/>
    <col min="13569" max="13569" width="0" style="2" hidden="1" customWidth="1"/>
    <col min="13570" max="13570" width="37.6640625" style="2" customWidth="1"/>
    <col min="13571" max="13571" width="15.6640625" style="2" customWidth="1"/>
    <col min="13572" max="13572" width="9.6640625" style="2" customWidth="1"/>
    <col min="13573" max="13573" width="0" style="2" hidden="1" customWidth="1"/>
    <col min="13574" max="13574" width="37.6640625" style="2" customWidth="1"/>
    <col min="13575" max="13575" width="15.6640625" style="2" customWidth="1"/>
    <col min="13576" max="13576" width="9.6640625" style="2" customWidth="1"/>
    <col min="13577" max="13578" width="8.6640625" style="2" customWidth="1"/>
    <col min="13579" max="13590" width="0" style="2" hidden="1" customWidth="1"/>
    <col min="13591" max="13591" width="30" style="2" customWidth="1"/>
    <col min="13592" max="13593" width="11.6640625" style="2" customWidth="1"/>
    <col min="13594" max="13594" width="12.88671875" style="2" customWidth="1"/>
    <col min="13595" max="13621" width="8.6640625" style="2" customWidth="1"/>
    <col min="13622" max="13824" width="3" style="2"/>
    <col min="13825" max="13825" width="0" style="2" hidden="1" customWidth="1"/>
    <col min="13826" max="13826" width="37.6640625" style="2" customWidth="1"/>
    <col min="13827" max="13827" width="15.6640625" style="2" customWidth="1"/>
    <col min="13828" max="13828" width="9.6640625" style="2" customWidth="1"/>
    <col min="13829" max="13829" width="0" style="2" hidden="1" customWidth="1"/>
    <col min="13830" max="13830" width="37.6640625" style="2" customWidth="1"/>
    <col min="13831" max="13831" width="15.6640625" style="2" customWidth="1"/>
    <col min="13832" max="13832" width="9.6640625" style="2" customWidth="1"/>
    <col min="13833" max="13834" width="8.6640625" style="2" customWidth="1"/>
    <col min="13835" max="13846" width="0" style="2" hidden="1" customWidth="1"/>
    <col min="13847" max="13847" width="30" style="2" customWidth="1"/>
    <col min="13848" max="13849" width="11.6640625" style="2" customWidth="1"/>
    <col min="13850" max="13850" width="12.88671875" style="2" customWidth="1"/>
    <col min="13851" max="13877" width="8.6640625" style="2" customWidth="1"/>
    <col min="13878" max="14080" width="3" style="2"/>
    <col min="14081" max="14081" width="0" style="2" hidden="1" customWidth="1"/>
    <col min="14082" max="14082" width="37.6640625" style="2" customWidth="1"/>
    <col min="14083" max="14083" width="15.6640625" style="2" customWidth="1"/>
    <col min="14084" max="14084" width="9.6640625" style="2" customWidth="1"/>
    <col min="14085" max="14085" width="0" style="2" hidden="1" customWidth="1"/>
    <col min="14086" max="14086" width="37.6640625" style="2" customWidth="1"/>
    <col min="14087" max="14087" width="15.6640625" style="2" customWidth="1"/>
    <col min="14088" max="14088" width="9.6640625" style="2" customWidth="1"/>
    <col min="14089" max="14090" width="8.6640625" style="2" customWidth="1"/>
    <col min="14091" max="14102" width="0" style="2" hidden="1" customWidth="1"/>
    <col min="14103" max="14103" width="30" style="2" customWidth="1"/>
    <col min="14104" max="14105" width="11.6640625" style="2" customWidth="1"/>
    <col min="14106" max="14106" width="12.88671875" style="2" customWidth="1"/>
    <col min="14107" max="14133" width="8.6640625" style="2" customWidth="1"/>
    <col min="14134" max="14336" width="3" style="2"/>
    <col min="14337" max="14337" width="0" style="2" hidden="1" customWidth="1"/>
    <col min="14338" max="14338" width="37.6640625" style="2" customWidth="1"/>
    <col min="14339" max="14339" width="15.6640625" style="2" customWidth="1"/>
    <col min="14340" max="14340" width="9.6640625" style="2" customWidth="1"/>
    <col min="14341" max="14341" width="0" style="2" hidden="1" customWidth="1"/>
    <col min="14342" max="14342" width="37.6640625" style="2" customWidth="1"/>
    <col min="14343" max="14343" width="15.6640625" style="2" customWidth="1"/>
    <col min="14344" max="14344" width="9.6640625" style="2" customWidth="1"/>
    <col min="14345" max="14346" width="8.6640625" style="2" customWidth="1"/>
    <col min="14347" max="14358" width="0" style="2" hidden="1" customWidth="1"/>
    <col min="14359" max="14359" width="30" style="2" customWidth="1"/>
    <col min="14360" max="14361" width="11.6640625" style="2" customWidth="1"/>
    <col min="14362" max="14362" width="12.88671875" style="2" customWidth="1"/>
    <col min="14363" max="14389" width="8.6640625" style="2" customWidth="1"/>
    <col min="14390" max="14592" width="3" style="2"/>
    <col min="14593" max="14593" width="0" style="2" hidden="1" customWidth="1"/>
    <col min="14594" max="14594" width="37.6640625" style="2" customWidth="1"/>
    <col min="14595" max="14595" width="15.6640625" style="2" customWidth="1"/>
    <col min="14596" max="14596" width="9.6640625" style="2" customWidth="1"/>
    <col min="14597" max="14597" width="0" style="2" hidden="1" customWidth="1"/>
    <col min="14598" max="14598" width="37.6640625" style="2" customWidth="1"/>
    <col min="14599" max="14599" width="15.6640625" style="2" customWidth="1"/>
    <col min="14600" max="14600" width="9.6640625" style="2" customWidth="1"/>
    <col min="14601" max="14602" width="8.6640625" style="2" customWidth="1"/>
    <col min="14603" max="14614" width="0" style="2" hidden="1" customWidth="1"/>
    <col min="14615" max="14615" width="30" style="2" customWidth="1"/>
    <col min="14616" max="14617" width="11.6640625" style="2" customWidth="1"/>
    <col min="14618" max="14618" width="12.88671875" style="2" customWidth="1"/>
    <col min="14619" max="14645" width="8.6640625" style="2" customWidth="1"/>
    <col min="14646" max="14848" width="3" style="2"/>
    <col min="14849" max="14849" width="0" style="2" hidden="1" customWidth="1"/>
    <col min="14850" max="14850" width="37.6640625" style="2" customWidth="1"/>
    <col min="14851" max="14851" width="15.6640625" style="2" customWidth="1"/>
    <col min="14852" max="14852" width="9.6640625" style="2" customWidth="1"/>
    <col min="14853" max="14853" width="0" style="2" hidden="1" customWidth="1"/>
    <col min="14854" max="14854" width="37.6640625" style="2" customWidth="1"/>
    <col min="14855" max="14855" width="15.6640625" style="2" customWidth="1"/>
    <col min="14856" max="14856" width="9.6640625" style="2" customWidth="1"/>
    <col min="14857" max="14858" width="8.6640625" style="2" customWidth="1"/>
    <col min="14859" max="14870" width="0" style="2" hidden="1" customWidth="1"/>
    <col min="14871" max="14871" width="30" style="2" customWidth="1"/>
    <col min="14872" max="14873" width="11.6640625" style="2" customWidth="1"/>
    <col min="14874" max="14874" width="12.88671875" style="2" customWidth="1"/>
    <col min="14875" max="14901" width="8.6640625" style="2" customWidth="1"/>
    <col min="14902" max="15104" width="3" style="2"/>
    <col min="15105" max="15105" width="0" style="2" hidden="1" customWidth="1"/>
    <col min="15106" max="15106" width="37.6640625" style="2" customWidth="1"/>
    <col min="15107" max="15107" width="15.6640625" style="2" customWidth="1"/>
    <col min="15108" max="15108" width="9.6640625" style="2" customWidth="1"/>
    <col min="15109" max="15109" width="0" style="2" hidden="1" customWidth="1"/>
    <col min="15110" max="15110" width="37.6640625" style="2" customWidth="1"/>
    <col min="15111" max="15111" width="15.6640625" style="2" customWidth="1"/>
    <col min="15112" max="15112" width="9.6640625" style="2" customWidth="1"/>
    <col min="15113" max="15114" width="8.6640625" style="2" customWidth="1"/>
    <col min="15115" max="15126" width="0" style="2" hidden="1" customWidth="1"/>
    <col min="15127" max="15127" width="30" style="2" customWidth="1"/>
    <col min="15128" max="15129" width="11.6640625" style="2" customWidth="1"/>
    <col min="15130" max="15130" width="12.88671875" style="2" customWidth="1"/>
    <col min="15131" max="15157" width="8.6640625" style="2" customWidth="1"/>
    <col min="15158" max="15360" width="3" style="2"/>
    <col min="15361" max="15361" width="0" style="2" hidden="1" customWidth="1"/>
    <col min="15362" max="15362" width="37.6640625" style="2" customWidth="1"/>
    <col min="15363" max="15363" width="15.6640625" style="2" customWidth="1"/>
    <col min="15364" max="15364" width="9.6640625" style="2" customWidth="1"/>
    <col min="15365" max="15365" width="0" style="2" hidden="1" customWidth="1"/>
    <col min="15366" max="15366" width="37.6640625" style="2" customWidth="1"/>
    <col min="15367" max="15367" width="15.6640625" style="2" customWidth="1"/>
    <col min="15368" max="15368" width="9.6640625" style="2" customWidth="1"/>
    <col min="15369" max="15370" width="8.6640625" style="2" customWidth="1"/>
    <col min="15371" max="15382" width="0" style="2" hidden="1" customWidth="1"/>
    <col min="15383" max="15383" width="30" style="2" customWidth="1"/>
    <col min="15384" max="15385" width="11.6640625" style="2" customWidth="1"/>
    <col min="15386" max="15386" width="12.88671875" style="2" customWidth="1"/>
    <col min="15387" max="15413" width="8.6640625" style="2" customWidth="1"/>
    <col min="15414" max="15616" width="3" style="2"/>
    <col min="15617" max="15617" width="0" style="2" hidden="1" customWidth="1"/>
    <col min="15618" max="15618" width="37.6640625" style="2" customWidth="1"/>
    <col min="15619" max="15619" width="15.6640625" style="2" customWidth="1"/>
    <col min="15620" max="15620" width="9.6640625" style="2" customWidth="1"/>
    <col min="15621" max="15621" width="0" style="2" hidden="1" customWidth="1"/>
    <col min="15622" max="15622" width="37.6640625" style="2" customWidth="1"/>
    <col min="15623" max="15623" width="15.6640625" style="2" customWidth="1"/>
    <col min="15624" max="15624" width="9.6640625" style="2" customWidth="1"/>
    <col min="15625" max="15626" width="8.6640625" style="2" customWidth="1"/>
    <col min="15627" max="15638" width="0" style="2" hidden="1" customWidth="1"/>
    <col min="15639" max="15639" width="30" style="2" customWidth="1"/>
    <col min="15640" max="15641" width="11.6640625" style="2" customWidth="1"/>
    <col min="15642" max="15642" width="12.88671875" style="2" customWidth="1"/>
    <col min="15643" max="15669" width="8.6640625" style="2" customWidth="1"/>
    <col min="15670" max="15872" width="3" style="2"/>
    <col min="15873" max="15873" width="0" style="2" hidden="1" customWidth="1"/>
    <col min="15874" max="15874" width="37.6640625" style="2" customWidth="1"/>
    <col min="15875" max="15875" width="15.6640625" style="2" customWidth="1"/>
    <col min="15876" max="15876" width="9.6640625" style="2" customWidth="1"/>
    <col min="15877" max="15877" width="0" style="2" hidden="1" customWidth="1"/>
    <col min="15878" max="15878" width="37.6640625" style="2" customWidth="1"/>
    <col min="15879" max="15879" width="15.6640625" style="2" customWidth="1"/>
    <col min="15880" max="15880" width="9.6640625" style="2" customWidth="1"/>
    <col min="15881" max="15882" width="8.6640625" style="2" customWidth="1"/>
    <col min="15883" max="15894" width="0" style="2" hidden="1" customWidth="1"/>
    <col min="15895" max="15895" width="30" style="2" customWidth="1"/>
    <col min="15896" max="15897" width="11.6640625" style="2" customWidth="1"/>
    <col min="15898" max="15898" width="12.88671875" style="2" customWidth="1"/>
    <col min="15899" max="15925" width="8.6640625" style="2" customWidth="1"/>
    <col min="15926" max="16128" width="3" style="2"/>
    <col min="16129" max="16129" width="0" style="2" hidden="1" customWidth="1"/>
    <col min="16130" max="16130" width="37.6640625" style="2" customWidth="1"/>
    <col min="16131" max="16131" width="15.6640625" style="2" customWidth="1"/>
    <col min="16132" max="16132" width="9.6640625" style="2" customWidth="1"/>
    <col min="16133" max="16133" width="0" style="2" hidden="1" customWidth="1"/>
    <col min="16134" max="16134" width="37.6640625" style="2" customWidth="1"/>
    <col min="16135" max="16135" width="15.6640625" style="2" customWidth="1"/>
    <col min="16136" max="16136" width="9.6640625" style="2" customWidth="1"/>
    <col min="16137" max="16138" width="8.6640625" style="2" customWidth="1"/>
    <col min="16139" max="16150" width="0" style="2" hidden="1" customWidth="1"/>
    <col min="16151" max="16151" width="30" style="2" customWidth="1"/>
    <col min="16152" max="16153" width="11.6640625" style="2" customWidth="1"/>
    <col min="16154" max="16154" width="12.88671875" style="2" customWidth="1"/>
    <col min="16155" max="16181" width="8.6640625" style="2" customWidth="1"/>
    <col min="16182" max="16384" width="3" style="2"/>
  </cols>
  <sheetData>
    <row r="1" spans="1:37" ht="13.5" customHeight="1" x14ac:dyDescent="0.3">
      <c r="B1" s="2" t="s">
        <v>0</v>
      </c>
    </row>
    <row r="2" spans="1:37" ht="13.5" customHeight="1" x14ac:dyDescent="0.3">
      <c r="B2" s="4" t="s">
        <v>1</v>
      </c>
      <c r="C2" s="5"/>
      <c r="D2" s="6"/>
      <c r="E2" s="7"/>
      <c r="G2" s="8"/>
    </row>
    <row r="3" spans="1:37" ht="14.4" thickBot="1" x14ac:dyDescent="0.35">
      <c r="A3" s="9"/>
      <c r="C3" s="5"/>
      <c r="D3" s="5"/>
      <c r="E3" s="10"/>
    </row>
    <row r="4" spans="1:37" s="16" customFormat="1" ht="23.25" customHeight="1" thickBot="1" x14ac:dyDescent="0.3">
      <c r="A4" s="11" t="s">
        <v>2</v>
      </c>
      <c r="B4" s="12" t="s">
        <v>3</v>
      </c>
      <c r="C4" s="13" t="s">
        <v>4</v>
      </c>
      <c r="D4" s="14" t="s">
        <v>5</v>
      </c>
      <c r="E4" s="15" t="s">
        <v>6</v>
      </c>
      <c r="F4" s="12" t="s">
        <v>7</v>
      </c>
      <c r="G4" s="13" t="str">
        <f>C4</f>
        <v>zł</v>
      </c>
      <c r="H4" s="14" t="s">
        <v>5</v>
      </c>
    </row>
    <row r="5" spans="1:37" ht="15" customHeight="1" x14ac:dyDescent="0.3">
      <c r="A5" s="17" t="s">
        <v>8</v>
      </c>
      <c r="B5" s="18"/>
      <c r="C5" s="19"/>
      <c r="D5" s="20"/>
      <c r="E5" s="21" t="s">
        <v>9</v>
      </c>
      <c r="F5" s="22"/>
      <c r="G5" s="19"/>
      <c r="H5" s="20"/>
      <c r="W5" s="21"/>
      <c r="X5" s="23"/>
      <c r="Y5" s="23"/>
      <c r="Z5" s="23"/>
      <c r="AA5" s="23"/>
    </row>
    <row r="6" spans="1:37" x14ac:dyDescent="0.3">
      <c r="A6" s="24" t="s">
        <v>10</v>
      </c>
      <c r="B6" s="18"/>
      <c r="C6" s="19"/>
      <c r="D6" s="20"/>
      <c r="E6" s="25" t="s">
        <v>11</v>
      </c>
      <c r="F6" s="26"/>
      <c r="G6" s="27"/>
      <c r="H6" s="28"/>
      <c r="W6" s="29"/>
      <c r="X6" s="5"/>
      <c r="Y6" s="30"/>
      <c r="Z6" s="5"/>
      <c r="AA6" s="30"/>
    </row>
    <row r="7" spans="1:37" x14ac:dyDescent="0.3">
      <c r="A7" s="26"/>
      <c r="B7" s="18"/>
      <c r="C7" s="19"/>
      <c r="D7" s="20"/>
      <c r="E7" s="25"/>
      <c r="F7" s="26"/>
      <c r="G7" s="27"/>
      <c r="H7" s="28"/>
      <c r="M7" s="31"/>
      <c r="N7" s="31"/>
      <c r="Y7" s="32"/>
      <c r="Z7" s="33"/>
      <c r="AA7" s="32"/>
    </row>
    <row r="8" spans="1:37" x14ac:dyDescent="0.3">
      <c r="A8" s="26"/>
      <c r="B8" s="18"/>
      <c r="C8" s="19"/>
      <c r="D8" s="20"/>
      <c r="E8" s="25"/>
      <c r="F8" s="22"/>
      <c r="G8" s="27"/>
      <c r="H8" s="28"/>
      <c r="M8" s="31"/>
      <c r="N8" s="31"/>
      <c r="Y8" s="32"/>
      <c r="Z8" s="33"/>
      <c r="AA8" s="32"/>
    </row>
    <row r="9" spans="1:37" x14ac:dyDescent="0.3">
      <c r="A9" s="26"/>
      <c r="B9" s="18"/>
      <c r="C9" s="19"/>
      <c r="D9" s="20"/>
      <c r="E9" s="25"/>
      <c r="F9" s="34"/>
      <c r="G9" s="19"/>
      <c r="H9" s="20"/>
      <c r="M9" s="31"/>
      <c r="N9" s="31"/>
    </row>
    <row r="10" spans="1:37" x14ac:dyDescent="0.3">
      <c r="A10" s="26"/>
      <c r="B10" s="18"/>
      <c r="C10" s="19"/>
      <c r="D10" s="20"/>
      <c r="E10" s="25"/>
      <c r="F10" s="26"/>
      <c r="G10" s="27"/>
      <c r="H10" s="20"/>
      <c r="M10" s="31"/>
      <c r="N10" s="31"/>
    </row>
    <row r="11" spans="1:37" x14ac:dyDescent="0.3">
      <c r="A11" s="34"/>
      <c r="B11" s="18"/>
      <c r="C11" s="19"/>
      <c r="D11" s="20"/>
      <c r="E11" s="35"/>
      <c r="F11" s="22"/>
      <c r="G11" s="36"/>
      <c r="H11" s="20"/>
      <c r="J11" s="33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x14ac:dyDescent="0.3">
      <c r="A12" s="37"/>
      <c r="B12" s="18"/>
      <c r="C12" s="19"/>
      <c r="D12" s="20"/>
      <c r="E12" s="35"/>
      <c r="F12" s="38"/>
      <c r="G12" s="39"/>
      <c r="H12" s="40"/>
      <c r="J12" s="33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x14ac:dyDescent="0.3">
      <c r="A13" s="34"/>
      <c r="B13" s="18"/>
      <c r="C13" s="19"/>
      <c r="D13" s="20"/>
      <c r="E13" s="35"/>
      <c r="F13" s="38"/>
      <c r="G13" s="39"/>
      <c r="H13" s="40"/>
      <c r="J13" s="33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x14ac:dyDescent="0.3">
      <c r="A14" s="37"/>
      <c r="B14" s="18"/>
      <c r="C14" s="19"/>
      <c r="D14" s="20"/>
      <c r="E14" s="35"/>
      <c r="H14" s="41"/>
      <c r="J14" s="33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x14ac:dyDescent="0.3">
      <c r="A15" s="42"/>
      <c r="B15" s="18"/>
      <c r="C15" s="19"/>
      <c r="D15" s="20"/>
      <c r="H15" s="41"/>
      <c r="J15" s="33"/>
      <c r="T15" s="21"/>
      <c r="U15" s="21"/>
      <c r="V15" s="21"/>
      <c r="W15" s="21"/>
    </row>
    <row r="16" spans="1:37" ht="13.5" customHeight="1" x14ac:dyDescent="0.3">
      <c r="A16" s="17" t="s">
        <v>12</v>
      </c>
      <c r="B16" s="43"/>
      <c r="C16" s="19"/>
      <c r="D16" s="20"/>
      <c r="E16" s="21" t="s">
        <v>13</v>
      </c>
      <c r="F16" s="44"/>
      <c r="H16" s="41"/>
    </row>
    <row r="17" spans="1:41" ht="12.75" customHeight="1" x14ac:dyDescent="0.3">
      <c r="A17" s="34"/>
      <c r="B17" s="43"/>
      <c r="C17" s="19"/>
      <c r="D17" s="20"/>
      <c r="F17" s="44"/>
      <c r="H17" s="41"/>
    </row>
    <row r="18" spans="1:41" x14ac:dyDescent="0.3">
      <c r="A18" s="17" t="s">
        <v>14</v>
      </c>
      <c r="B18" s="18"/>
      <c r="C18" s="19"/>
      <c r="D18" s="20"/>
      <c r="F18" s="44"/>
      <c r="H18" s="41"/>
    </row>
    <row r="19" spans="1:41" x14ac:dyDescent="0.3">
      <c r="A19" s="42"/>
      <c r="B19" s="18"/>
      <c r="C19" s="19"/>
      <c r="D19" s="20"/>
      <c r="F19" s="44"/>
      <c r="H19" s="20"/>
    </row>
    <row r="20" spans="1:41" s="46" customFormat="1" x14ac:dyDescent="0.3">
      <c r="A20" s="45"/>
      <c r="B20" s="18"/>
      <c r="C20" s="19"/>
      <c r="D20" s="40"/>
      <c r="F20" s="47"/>
      <c r="H20" s="40"/>
    </row>
    <row r="21" spans="1:41" s="46" customFormat="1" x14ac:dyDescent="0.3">
      <c r="A21" s="48" t="s">
        <v>15</v>
      </c>
      <c r="B21" s="43"/>
      <c r="C21" s="39"/>
      <c r="D21" s="40"/>
      <c r="F21" s="47"/>
      <c r="G21" s="39"/>
      <c r="H21" s="40"/>
      <c r="AC21" s="49"/>
      <c r="AD21" s="49"/>
      <c r="AE21" s="49"/>
      <c r="AF21" s="49"/>
      <c r="AG21" s="49"/>
      <c r="AH21" s="49"/>
      <c r="AI21" s="49"/>
      <c r="AJ21" s="49"/>
      <c r="AK21" s="49"/>
    </row>
    <row r="22" spans="1:41" s="46" customFormat="1" ht="14.4" thickBot="1" x14ac:dyDescent="0.35">
      <c r="A22" s="48"/>
      <c r="B22" s="43"/>
      <c r="C22" s="39"/>
      <c r="D22" s="40"/>
      <c r="F22" s="47"/>
      <c r="G22" s="39"/>
      <c r="H22" s="40"/>
      <c r="AC22" s="49"/>
      <c r="AD22" s="49"/>
      <c r="AE22" s="49"/>
      <c r="AF22" s="49"/>
      <c r="AG22" s="49"/>
      <c r="AH22" s="49"/>
      <c r="AI22" s="49"/>
      <c r="AJ22" s="49"/>
      <c r="AK22" s="49"/>
    </row>
    <row r="23" spans="1:41" s="16" customFormat="1" ht="25.5" customHeight="1" thickBot="1" x14ac:dyDescent="0.3">
      <c r="A23" s="11" t="s">
        <v>16</v>
      </c>
      <c r="B23" s="50" t="s">
        <v>17</v>
      </c>
      <c r="C23" s="51">
        <f>SUM(C5:C22)</f>
        <v>0</v>
      </c>
      <c r="D23" s="52"/>
      <c r="E23" s="53" t="s">
        <v>18</v>
      </c>
      <c r="F23" s="54" t="s">
        <v>19</v>
      </c>
      <c r="G23" s="51">
        <f>G5+G8</f>
        <v>0</v>
      </c>
      <c r="H23" s="52"/>
      <c r="AL23" s="55"/>
      <c r="AM23" s="55"/>
      <c r="AN23" s="55"/>
      <c r="AO23" s="55"/>
    </row>
    <row r="24" spans="1:41" x14ac:dyDescent="0.3">
      <c r="D24" s="56"/>
      <c r="F24" s="57" t="s">
        <v>20</v>
      </c>
      <c r="G24" s="58">
        <f>G23-C23</f>
        <v>0</v>
      </c>
      <c r="H24" s="59"/>
      <c r="AL24" s="21"/>
      <c r="AM24" s="21"/>
      <c r="AN24" s="21"/>
      <c r="AO24" s="21"/>
    </row>
    <row r="25" spans="1:41" x14ac:dyDescent="0.3">
      <c r="A25" s="60"/>
      <c r="E25" s="21"/>
      <c r="H25" s="59"/>
      <c r="AL25" s="21"/>
      <c r="AM25" s="21"/>
      <c r="AN25" s="21"/>
      <c r="AO25" s="21"/>
    </row>
    <row r="26" spans="1:41" x14ac:dyDescent="0.3">
      <c r="A26" s="60"/>
      <c r="E26" s="21"/>
      <c r="H26" s="59"/>
      <c r="AL26" s="21"/>
      <c r="AM26" s="21"/>
      <c r="AN26" s="21"/>
      <c r="AO26" s="21"/>
    </row>
    <row r="27" spans="1:41" x14ac:dyDescent="0.3">
      <c r="A27" s="60"/>
      <c r="B27" s="21"/>
      <c r="C27" s="61"/>
      <c r="D27" s="56"/>
      <c r="E27" s="21"/>
      <c r="F27" s="21"/>
      <c r="G27" s="61"/>
      <c r="H27" s="59"/>
    </row>
    <row r="28" spans="1:41" s="21" customFormat="1" x14ac:dyDescent="0.3">
      <c r="A28" s="60"/>
      <c r="B28" s="10"/>
      <c r="C28" s="33"/>
      <c r="D28" s="62"/>
      <c r="G28" s="33"/>
      <c r="H28" s="5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s="63" customFormat="1" x14ac:dyDescent="0.25"/>
    <row r="30" spans="1:41" x14ac:dyDescent="0.3">
      <c r="A30" s="2"/>
      <c r="D30" s="2"/>
    </row>
    <row r="31" spans="1:41" x14ac:dyDescent="0.3">
      <c r="A31" s="2"/>
      <c r="C31" s="33"/>
      <c r="D31" s="2"/>
    </row>
    <row r="32" spans="1:41" x14ac:dyDescent="0.3">
      <c r="A32" s="2"/>
      <c r="B32" s="64"/>
      <c r="C32" s="61"/>
      <c r="D32" s="21"/>
    </row>
    <row r="33" spans="3:20" s="2" customFormat="1" x14ac:dyDescent="0.3">
      <c r="C33" s="65"/>
    </row>
    <row r="34" spans="3:20" s="2" customFormat="1" x14ac:dyDescent="0.3"/>
    <row r="35" spans="3:20" s="2" customFormat="1" x14ac:dyDescent="0.3">
      <c r="K35" s="2" t="s">
        <v>21</v>
      </c>
    </row>
    <row r="36" spans="3:20" s="2" customFormat="1" x14ac:dyDescent="0.3"/>
    <row r="37" spans="3:20" s="2" customFormat="1" x14ac:dyDescent="0.3"/>
    <row r="38" spans="3:20" s="2" customFormat="1" ht="12" customHeight="1" x14ac:dyDescent="0.3">
      <c r="K38" s="66" t="s">
        <v>22</v>
      </c>
      <c r="L38" s="67" t="s">
        <v>23</v>
      </c>
      <c r="M38" s="67" t="s">
        <v>24</v>
      </c>
      <c r="N38" s="67" t="s">
        <v>25</v>
      </c>
      <c r="O38" s="68" t="s">
        <v>26</v>
      </c>
      <c r="P38" s="68" t="s">
        <v>27</v>
      </c>
      <c r="Q38" s="68" t="s">
        <v>14</v>
      </c>
      <c r="R38" s="68" t="s">
        <v>28</v>
      </c>
      <c r="S38" s="68" t="s">
        <v>29</v>
      </c>
      <c r="T38" s="68" t="s">
        <v>30</v>
      </c>
    </row>
    <row r="39" spans="3:20" s="2" customFormat="1" ht="12" customHeight="1" x14ac:dyDescent="0.3">
      <c r="K39" s="66"/>
      <c r="L39" s="67"/>
      <c r="M39" s="67"/>
      <c r="N39" s="67"/>
      <c r="O39" s="68"/>
      <c r="P39" s="68"/>
      <c r="Q39" s="68"/>
      <c r="R39" s="68"/>
      <c r="S39" s="68"/>
      <c r="T39" s="68"/>
    </row>
    <row r="40" spans="3:20" s="2" customFormat="1" x14ac:dyDescent="0.3">
      <c r="K40" s="69" t="s">
        <v>31</v>
      </c>
      <c r="L40" s="70" t="e">
        <f>#REF!</f>
        <v>#REF!</v>
      </c>
      <c r="M40" s="71" t="e">
        <f t="shared" ref="M40:M48" si="0">L40/$L$50</f>
        <v>#REF!</v>
      </c>
      <c r="N40" s="72">
        <v>0.02</v>
      </c>
      <c r="O40" s="70" t="e">
        <f t="shared" ref="O40:O48" si="1">N40*$O$50</f>
        <v>#REF!</v>
      </c>
      <c r="P40" s="70" t="e">
        <f t="shared" ref="P40:P48" si="2">N40*$P$50</f>
        <v>#REF!</v>
      </c>
      <c r="Q40" s="70"/>
      <c r="R40" s="70" t="e">
        <f t="shared" ref="R40:R48" si="3">SUM(L40:Q40)-N40-M40</f>
        <v>#REF!</v>
      </c>
      <c r="S40" s="70">
        <v>1250</v>
      </c>
      <c r="T40" s="70" t="e">
        <f t="shared" ref="T40:T47" si="4">ROUND(R40/S40,-2)</f>
        <v>#REF!</v>
      </c>
    </row>
    <row r="41" spans="3:20" s="63" customFormat="1" ht="31.5" customHeight="1" x14ac:dyDescent="0.25">
      <c r="K41" s="73" t="s">
        <v>32</v>
      </c>
      <c r="L41" s="74" t="e">
        <f>#REF!</f>
        <v>#REF!</v>
      </c>
      <c r="M41" s="75" t="e">
        <f t="shared" si="0"/>
        <v>#REF!</v>
      </c>
      <c r="N41" s="76">
        <v>0.05</v>
      </c>
      <c r="O41" s="74" t="e">
        <f t="shared" si="1"/>
        <v>#REF!</v>
      </c>
      <c r="P41" s="74" t="e">
        <f t="shared" si="2"/>
        <v>#REF!</v>
      </c>
      <c r="Q41" s="74"/>
      <c r="R41" s="74" t="e">
        <f t="shared" si="3"/>
        <v>#REF!</v>
      </c>
      <c r="S41" s="74">
        <v>3600</v>
      </c>
      <c r="T41" s="74" t="e">
        <f t="shared" si="4"/>
        <v>#REF!</v>
      </c>
    </row>
    <row r="42" spans="3:20" s="2" customFormat="1" x14ac:dyDescent="0.3">
      <c r="K42" s="69" t="s">
        <v>33</v>
      </c>
      <c r="L42" s="70" t="e">
        <f>#REF!</f>
        <v>#REF!</v>
      </c>
      <c r="M42" s="71" t="e">
        <f t="shared" si="0"/>
        <v>#REF!</v>
      </c>
      <c r="N42" s="72">
        <v>0.05</v>
      </c>
      <c r="O42" s="70" t="e">
        <f t="shared" si="1"/>
        <v>#REF!</v>
      </c>
      <c r="P42" s="70" t="e">
        <f t="shared" si="2"/>
        <v>#REF!</v>
      </c>
      <c r="Q42" s="70"/>
      <c r="R42" s="70" t="e">
        <f t="shared" si="3"/>
        <v>#REF!</v>
      </c>
      <c r="S42" s="70">
        <v>2040</v>
      </c>
      <c r="T42" s="70" t="e">
        <f t="shared" si="4"/>
        <v>#REF!</v>
      </c>
    </row>
    <row r="43" spans="3:20" s="2" customFormat="1" x14ac:dyDescent="0.3">
      <c r="K43" s="69" t="s">
        <v>34</v>
      </c>
      <c r="L43" s="70" t="e">
        <f>#REF!</f>
        <v>#REF!</v>
      </c>
      <c r="M43" s="71" t="e">
        <f t="shared" si="0"/>
        <v>#REF!</v>
      </c>
      <c r="N43" s="72">
        <v>0.08</v>
      </c>
      <c r="O43" s="70" t="e">
        <f t="shared" si="1"/>
        <v>#REF!</v>
      </c>
      <c r="P43" s="70" t="e">
        <f t="shared" si="2"/>
        <v>#REF!</v>
      </c>
      <c r="Q43" s="70" t="e">
        <f>200000*(L43/(L43+L44))</f>
        <v>#REF!</v>
      </c>
      <c r="R43" s="70" t="e">
        <f t="shared" si="3"/>
        <v>#REF!</v>
      </c>
      <c r="S43" s="70">
        <v>2310</v>
      </c>
      <c r="T43" s="70" t="e">
        <f t="shared" si="4"/>
        <v>#REF!</v>
      </c>
    </row>
    <row r="44" spans="3:20" s="2" customFormat="1" x14ac:dyDescent="0.3">
      <c r="K44" s="69" t="s">
        <v>35</v>
      </c>
      <c r="L44" s="70" t="e">
        <f>#REF!</f>
        <v>#REF!</v>
      </c>
      <c r="M44" s="71" t="e">
        <f t="shared" si="0"/>
        <v>#REF!</v>
      </c>
      <c r="N44" s="72">
        <v>0.27</v>
      </c>
      <c r="O44" s="70" t="e">
        <f t="shared" si="1"/>
        <v>#REF!</v>
      </c>
      <c r="P44" s="70" t="e">
        <f t="shared" si="2"/>
        <v>#REF!</v>
      </c>
      <c r="Q44" s="70">
        <v>150000</v>
      </c>
      <c r="R44" s="70" t="e">
        <f t="shared" si="3"/>
        <v>#REF!</v>
      </c>
      <c r="S44" s="70">
        <v>8260</v>
      </c>
      <c r="T44" s="70" t="e">
        <f t="shared" si="4"/>
        <v>#REF!</v>
      </c>
    </row>
    <row r="45" spans="3:20" s="2" customFormat="1" x14ac:dyDescent="0.3">
      <c r="K45" s="69" t="s">
        <v>36</v>
      </c>
      <c r="L45" s="70" t="e">
        <f>#REF!</f>
        <v>#REF!</v>
      </c>
      <c r="M45" s="71" t="e">
        <f t="shared" si="0"/>
        <v>#REF!</v>
      </c>
      <c r="N45" s="72">
        <v>0.17</v>
      </c>
      <c r="O45" s="70" t="e">
        <f t="shared" si="1"/>
        <v>#REF!</v>
      </c>
      <c r="P45" s="70" t="e">
        <f t="shared" si="2"/>
        <v>#REF!</v>
      </c>
      <c r="Q45" s="70"/>
      <c r="R45" s="70" t="e">
        <f t="shared" si="3"/>
        <v>#REF!</v>
      </c>
      <c r="S45" s="70">
        <v>2390</v>
      </c>
      <c r="T45" s="70" t="e">
        <f t="shared" si="4"/>
        <v>#REF!</v>
      </c>
    </row>
    <row r="46" spans="3:20" s="2" customFormat="1" x14ac:dyDescent="0.3">
      <c r="K46" s="77" t="s">
        <v>37</v>
      </c>
      <c r="L46" s="70" t="e">
        <f>#REF!</f>
        <v>#REF!</v>
      </c>
      <c r="M46" s="71" t="e">
        <f t="shared" si="0"/>
        <v>#REF!</v>
      </c>
      <c r="N46" s="72">
        <v>0.23</v>
      </c>
      <c r="O46" s="70" t="e">
        <f t="shared" si="1"/>
        <v>#REF!</v>
      </c>
      <c r="P46" s="70" t="e">
        <f t="shared" si="2"/>
        <v>#REF!</v>
      </c>
      <c r="Q46" s="70" t="e">
        <f>C16-SUM(Q43:Q44)</f>
        <v>#REF!</v>
      </c>
      <c r="R46" s="70" t="e">
        <f t="shared" si="3"/>
        <v>#REF!</v>
      </c>
      <c r="S46" s="70">
        <v>3090</v>
      </c>
      <c r="T46" s="70" t="e">
        <f t="shared" si="4"/>
        <v>#REF!</v>
      </c>
    </row>
    <row r="47" spans="3:20" s="2" customFormat="1" x14ac:dyDescent="0.3">
      <c r="K47" s="77" t="s">
        <v>38</v>
      </c>
      <c r="L47" s="70" t="e">
        <f>#REF!</f>
        <v>#REF!</v>
      </c>
      <c r="M47" s="71" t="e">
        <f t="shared" si="0"/>
        <v>#REF!</v>
      </c>
      <c r="N47" s="72">
        <v>0.01</v>
      </c>
      <c r="O47" s="70" t="e">
        <f t="shared" si="1"/>
        <v>#REF!</v>
      </c>
      <c r="P47" s="70" t="e">
        <f t="shared" si="2"/>
        <v>#REF!</v>
      </c>
      <c r="Q47" s="70"/>
      <c r="R47" s="70" t="e">
        <f t="shared" si="3"/>
        <v>#REF!</v>
      </c>
      <c r="S47" s="70">
        <v>300</v>
      </c>
      <c r="T47" s="70" t="e">
        <f t="shared" si="4"/>
        <v>#REF!</v>
      </c>
    </row>
    <row r="48" spans="3:20" s="2" customFormat="1" x14ac:dyDescent="0.3">
      <c r="K48" s="77" t="s">
        <v>39</v>
      </c>
      <c r="L48" s="70" t="e">
        <f>#REF!+#REF!+#REF!*0.75</f>
        <v>#REF!</v>
      </c>
      <c r="M48" s="71" t="e">
        <f t="shared" si="0"/>
        <v>#REF!</v>
      </c>
      <c r="N48" s="72">
        <v>0.12</v>
      </c>
      <c r="O48" s="70" t="e">
        <f t="shared" si="1"/>
        <v>#REF!</v>
      </c>
      <c r="P48" s="70" t="e">
        <f t="shared" si="2"/>
        <v>#REF!</v>
      </c>
      <c r="Q48" s="70"/>
      <c r="R48" s="70" t="e">
        <f t="shared" si="3"/>
        <v>#REF!</v>
      </c>
      <c r="S48" s="70"/>
      <c r="T48" s="70"/>
    </row>
    <row r="49" spans="1:20" x14ac:dyDescent="0.3">
      <c r="A49" s="2"/>
      <c r="D49" s="2"/>
      <c r="K49" s="77" t="s">
        <v>8</v>
      </c>
      <c r="L49" s="70"/>
      <c r="M49" s="71"/>
      <c r="N49" s="72"/>
      <c r="O49" s="70"/>
      <c r="P49" s="70"/>
      <c r="Q49" s="70"/>
      <c r="R49" s="70">
        <f>C5</f>
        <v>0</v>
      </c>
      <c r="S49" s="70"/>
      <c r="T49" s="70"/>
    </row>
    <row r="50" spans="1:20" x14ac:dyDescent="0.3">
      <c r="A50" s="2"/>
      <c r="D50" s="2"/>
      <c r="K50" s="78" t="s">
        <v>28</v>
      </c>
      <c r="L50" s="79" t="e">
        <f>SUM(L40:L48)</f>
        <v>#REF!</v>
      </c>
      <c r="M50" s="80" t="e">
        <f>SUM(M40:M48)</f>
        <v>#REF!</v>
      </c>
      <c r="N50" s="80">
        <f>SUM(N40:N48)</f>
        <v>1</v>
      </c>
      <c r="O50" s="79" t="e">
        <f>C7-L50</f>
        <v>#REF!</v>
      </c>
      <c r="P50" s="79" t="e">
        <f>#REF!+C17+C6+#REF!+C20+C18</f>
        <v>#REF!</v>
      </c>
      <c r="Q50" s="79" t="e">
        <f>SUM(Q40:Q47)</f>
        <v>#REF!</v>
      </c>
      <c r="R50" s="79" t="e">
        <f>SUM(R40:R49)</f>
        <v>#REF!</v>
      </c>
      <c r="S50" s="79"/>
      <c r="T50" s="79"/>
    </row>
    <row r="51" spans="1:20" x14ac:dyDescent="0.3">
      <c r="A51" s="2"/>
      <c r="D51" s="2"/>
      <c r="M51" s="81"/>
      <c r="N51" s="81"/>
      <c r="P51" s="33"/>
      <c r="Q51" s="10"/>
      <c r="R51" s="33"/>
    </row>
    <row r="52" spans="1:20" x14ac:dyDescent="0.3">
      <c r="A52" s="2"/>
      <c r="D52" s="2"/>
      <c r="R52" s="33"/>
    </row>
    <row r="53" spans="1:20" x14ac:dyDescent="0.3">
      <c r="A53" s="2"/>
      <c r="D53" s="2"/>
    </row>
    <row r="54" spans="1:20" x14ac:dyDescent="0.3">
      <c r="A54" s="2"/>
      <c r="D54" s="2"/>
    </row>
    <row r="55" spans="1:20" x14ac:dyDescent="0.3">
      <c r="A55" s="2"/>
      <c r="D55" s="2"/>
    </row>
    <row r="56" spans="1:20" x14ac:dyDescent="0.3">
      <c r="A56" s="2"/>
      <c r="D56" s="2"/>
    </row>
    <row r="57" spans="1:20" x14ac:dyDescent="0.3">
      <c r="A57" s="2"/>
      <c r="D57" s="2"/>
    </row>
    <row r="58" spans="1:20" x14ac:dyDescent="0.3">
      <c r="A58" s="2"/>
      <c r="D58" s="2"/>
    </row>
    <row r="59" spans="1:20" x14ac:dyDescent="0.3">
      <c r="A59" s="2"/>
      <c r="D59" s="2"/>
    </row>
    <row r="60" spans="1:20" x14ac:dyDescent="0.3">
      <c r="A60" s="2"/>
      <c r="D60" s="2"/>
    </row>
    <row r="61" spans="1:20" x14ac:dyDescent="0.3">
      <c r="A61" s="2"/>
      <c r="D61" s="2"/>
    </row>
    <row r="62" spans="1:20" x14ac:dyDescent="0.3">
      <c r="A62" s="60"/>
      <c r="B62" s="21"/>
      <c r="C62" s="61"/>
      <c r="D62" s="62"/>
    </row>
    <row r="63" spans="1:20" x14ac:dyDescent="0.3">
      <c r="A63" s="60"/>
      <c r="B63" s="82"/>
      <c r="C63" s="61"/>
      <c r="D63" s="62"/>
      <c r="E63" s="21"/>
      <c r="G63" s="61"/>
      <c r="H63" s="83"/>
    </row>
    <row r="64" spans="1:20" x14ac:dyDescent="0.3">
      <c r="A64" s="60"/>
      <c r="B64" s="21"/>
      <c r="C64" s="21"/>
      <c r="D64" s="62"/>
      <c r="G64" s="33"/>
    </row>
    <row r="65" spans="1:7" x14ac:dyDescent="0.3">
      <c r="A65" s="84"/>
      <c r="B65" s="82"/>
      <c r="C65" s="61"/>
      <c r="D65" s="62"/>
      <c r="E65" s="85"/>
      <c r="G65" s="86"/>
    </row>
    <row r="66" spans="1:7" x14ac:dyDescent="0.3">
      <c r="A66" s="84"/>
      <c r="B66" s="82"/>
      <c r="C66" s="61"/>
      <c r="D66" s="62"/>
      <c r="E66" s="85"/>
      <c r="G66" s="86"/>
    </row>
    <row r="67" spans="1:7" x14ac:dyDescent="0.3">
      <c r="A67" s="84"/>
      <c r="B67" s="82"/>
      <c r="C67" s="61"/>
      <c r="D67" s="62"/>
      <c r="E67" s="85"/>
      <c r="G67" s="86"/>
    </row>
    <row r="68" spans="1:7" x14ac:dyDescent="0.3">
      <c r="A68" s="84"/>
      <c r="B68" s="82"/>
      <c r="C68" s="61"/>
      <c r="D68" s="62"/>
      <c r="E68" s="85"/>
      <c r="G68" s="86"/>
    </row>
    <row r="69" spans="1:7" x14ac:dyDescent="0.3">
      <c r="A69" s="84"/>
      <c r="B69" s="82"/>
      <c r="C69" s="61"/>
      <c r="D69" s="62"/>
      <c r="E69" s="85"/>
      <c r="G69" s="86"/>
    </row>
    <row r="70" spans="1:7" x14ac:dyDescent="0.3">
      <c r="A70" s="2"/>
      <c r="D70" s="2"/>
      <c r="E70" s="85"/>
      <c r="G70" s="86"/>
    </row>
    <row r="71" spans="1:7" x14ac:dyDescent="0.3">
      <c r="A71" s="2"/>
      <c r="D71" s="2"/>
      <c r="E71" s="87"/>
      <c r="G71" s="5"/>
    </row>
    <row r="72" spans="1:7" x14ac:dyDescent="0.3">
      <c r="A72" s="33"/>
      <c r="D72" s="2"/>
    </row>
    <row r="73" spans="1:7" x14ac:dyDescent="0.3">
      <c r="A73" s="33"/>
      <c r="D73" s="2"/>
    </row>
    <row r="74" spans="1:7" x14ac:dyDescent="0.3">
      <c r="A74" s="33"/>
      <c r="D74" s="2"/>
    </row>
    <row r="75" spans="1:7" x14ac:dyDescent="0.3">
      <c r="A75" s="33"/>
      <c r="D75" s="2"/>
    </row>
    <row r="76" spans="1:7" x14ac:dyDescent="0.3">
      <c r="A76" s="33"/>
      <c r="D76" s="2"/>
    </row>
    <row r="77" spans="1:7" x14ac:dyDescent="0.3">
      <c r="A77" s="33"/>
      <c r="D77" s="2"/>
    </row>
    <row r="78" spans="1:7" x14ac:dyDescent="0.3">
      <c r="A78" s="33"/>
      <c r="D78" s="2"/>
    </row>
    <row r="79" spans="1:7" x14ac:dyDescent="0.3">
      <c r="A79" s="33"/>
      <c r="D79" s="2"/>
    </row>
    <row r="80" spans="1:7" x14ac:dyDescent="0.3">
      <c r="A80" s="60"/>
      <c r="B80" s="21"/>
      <c r="C80" s="21"/>
      <c r="D80" s="62"/>
    </row>
    <row r="81" spans="1:8" x14ac:dyDescent="0.3">
      <c r="A81" s="60"/>
      <c r="B81" s="21"/>
      <c r="C81" s="61"/>
      <c r="D81" s="62"/>
    </row>
    <row r="82" spans="1:8" x14ac:dyDescent="0.3">
      <c r="A82" s="60"/>
      <c r="B82" s="21"/>
      <c r="C82" s="21"/>
      <c r="D82" s="62"/>
    </row>
    <row r="83" spans="1:8" x14ac:dyDescent="0.3">
      <c r="A83" s="84"/>
      <c r="B83" s="21"/>
      <c r="C83" s="61"/>
      <c r="D83" s="62"/>
    </row>
    <row r="84" spans="1:8" x14ac:dyDescent="0.3">
      <c r="A84" s="60"/>
      <c r="B84" s="21"/>
      <c r="C84" s="21"/>
      <c r="D84" s="62"/>
    </row>
    <row r="85" spans="1:8" x14ac:dyDescent="0.3">
      <c r="A85" s="60"/>
      <c r="B85" s="21"/>
      <c r="C85" s="61"/>
      <c r="D85" s="62"/>
    </row>
    <row r="86" spans="1:8" x14ac:dyDescent="0.3">
      <c r="A86" s="60"/>
      <c r="B86" s="21"/>
      <c r="C86" s="61"/>
      <c r="D86" s="62"/>
    </row>
    <row r="87" spans="1:8" x14ac:dyDescent="0.3">
      <c r="A87" s="60"/>
      <c r="B87" s="82"/>
      <c r="C87" s="88"/>
      <c r="D87" s="62"/>
    </row>
    <row r="88" spans="1:8" x14ac:dyDescent="0.3">
      <c r="A88" s="60"/>
      <c r="C88" s="21"/>
      <c r="D88" s="62"/>
    </row>
    <row r="89" spans="1:8" x14ac:dyDescent="0.3">
      <c r="A89" s="60"/>
      <c r="B89" s="82"/>
      <c r="C89" s="61"/>
      <c r="D89" s="62"/>
    </row>
    <row r="90" spans="1:8" x14ac:dyDescent="0.3">
      <c r="A90" s="60"/>
      <c r="B90" s="82"/>
      <c r="C90" s="61"/>
      <c r="D90" s="62"/>
    </row>
    <row r="91" spans="1:8" x14ac:dyDescent="0.3">
      <c r="A91" s="60"/>
      <c r="B91" s="82"/>
      <c r="C91" s="61"/>
      <c r="D91" s="62"/>
    </row>
    <row r="92" spans="1:8" x14ac:dyDescent="0.3">
      <c r="D92" s="62"/>
    </row>
    <row r="93" spans="1:8" x14ac:dyDescent="0.3">
      <c r="D93" s="62"/>
    </row>
    <row r="94" spans="1:8" x14ac:dyDescent="0.3">
      <c r="A94" s="60"/>
      <c r="B94" s="21"/>
      <c r="C94" s="21"/>
      <c r="D94" s="62"/>
    </row>
    <row r="95" spans="1:8" x14ac:dyDescent="0.3">
      <c r="A95" s="60"/>
      <c r="B95" s="21"/>
      <c r="C95" s="61"/>
      <c r="D95" s="56"/>
      <c r="E95" s="21"/>
      <c r="F95" s="21"/>
      <c r="G95" s="61"/>
      <c r="H95" s="59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&amp;L&amp;"Microsoft Sans Serif,Normalny"UG WZR Katedra Inwestycji i Nieruchomości&amp;R&amp;"Microsoft Sans Serif,Normalny"&amp;P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A112E-32EE-45A1-8CCF-FC6B767AC760}">
  <dimension ref="A1:AS45"/>
  <sheetViews>
    <sheetView tabSelected="1" zoomScale="110" zoomScaleNormal="110" workbookViewId="0">
      <selection activeCell="A45" sqref="A45:XFD45"/>
    </sheetView>
  </sheetViews>
  <sheetFormatPr defaultColWidth="9.109375" defaultRowHeight="13.8" x14ac:dyDescent="0.3"/>
  <cols>
    <col min="1" max="1" width="54" style="2" bestFit="1" customWidth="1"/>
    <col min="2" max="2" width="19.6640625" style="81" customWidth="1"/>
    <col min="3" max="4" width="12" style="2" customWidth="1"/>
    <col min="5" max="5" width="17.88671875" style="2" bestFit="1" customWidth="1"/>
    <col min="6" max="6" width="16.109375" style="2" customWidth="1"/>
    <col min="7" max="9" width="16.44140625" style="2" bestFit="1" customWidth="1"/>
    <col min="10" max="25" width="20" style="2" bestFit="1" customWidth="1"/>
    <col min="26" max="35" width="14.5546875" style="2" bestFit="1" customWidth="1"/>
    <col min="36" max="256" width="9.109375" style="2"/>
    <col min="257" max="257" width="54" style="2" bestFit="1" customWidth="1"/>
    <col min="258" max="258" width="19.6640625" style="2" customWidth="1"/>
    <col min="259" max="260" width="12" style="2" customWidth="1"/>
    <col min="261" max="261" width="17.88671875" style="2" bestFit="1" customWidth="1"/>
    <col min="262" max="262" width="16.109375" style="2" customWidth="1"/>
    <col min="263" max="265" width="16.44140625" style="2" bestFit="1" customWidth="1"/>
    <col min="266" max="281" width="20" style="2" bestFit="1" customWidth="1"/>
    <col min="282" max="291" width="14.5546875" style="2" bestFit="1" customWidth="1"/>
    <col min="292" max="512" width="9.109375" style="2"/>
    <col min="513" max="513" width="54" style="2" bestFit="1" customWidth="1"/>
    <col min="514" max="514" width="19.6640625" style="2" customWidth="1"/>
    <col min="515" max="516" width="12" style="2" customWidth="1"/>
    <col min="517" max="517" width="17.88671875" style="2" bestFit="1" customWidth="1"/>
    <col min="518" max="518" width="16.109375" style="2" customWidth="1"/>
    <col min="519" max="521" width="16.44140625" style="2" bestFit="1" customWidth="1"/>
    <col min="522" max="537" width="20" style="2" bestFit="1" customWidth="1"/>
    <col min="538" max="547" width="14.5546875" style="2" bestFit="1" customWidth="1"/>
    <col min="548" max="768" width="9.109375" style="2"/>
    <col min="769" max="769" width="54" style="2" bestFit="1" customWidth="1"/>
    <col min="770" max="770" width="19.6640625" style="2" customWidth="1"/>
    <col min="771" max="772" width="12" style="2" customWidth="1"/>
    <col min="773" max="773" width="17.88671875" style="2" bestFit="1" customWidth="1"/>
    <col min="774" max="774" width="16.109375" style="2" customWidth="1"/>
    <col min="775" max="777" width="16.44140625" style="2" bestFit="1" customWidth="1"/>
    <col min="778" max="793" width="20" style="2" bestFit="1" customWidth="1"/>
    <col min="794" max="803" width="14.5546875" style="2" bestFit="1" customWidth="1"/>
    <col min="804" max="1024" width="9.109375" style="2"/>
    <col min="1025" max="1025" width="54" style="2" bestFit="1" customWidth="1"/>
    <col min="1026" max="1026" width="19.6640625" style="2" customWidth="1"/>
    <col min="1027" max="1028" width="12" style="2" customWidth="1"/>
    <col min="1029" max="1029" width="17.88671875" style="2" bestFit="1" customWidth="1"/>
    <col min="1030" max="1030" width="16.109375" style="2" customWidth="1"/>
    <col min="1031" max="1033" width="16.44140625" style="2" bestFit="1" customWidth="1"/>
    <col min="1034" max="1049" width="20" style="2" bestFit="1" customWidth="1"/>
    <col min="1050" max="1059" width="14.5546875" style="2" bestFit="1" customWidth="1"/>
    <col min="1060" max="1280" width="9.109375" style="2"/>
    <col min="1281" max="1281" width="54" style="2" bestFit="1" customWidth="1"/>
    <col min="1282" max="1282" width="19.6640625" style="2" customWidth="1"/>
    <col min="1283" max="1284" width="12" style="2" customWidth="1"/>
    <col min="1285" max="1285" width="17.88671875" style="2" bestFit="1" customWidth="1"/>
    <col min="1286" max="1286" width="16.109375" style="2" customWidth="1"/>
    <col min="1287" max="1289" width="16.44140625" style="2" bestFit="1" customWidth="1"/>
    <col min="1290" max="1305" width="20" style="2" bestFit="1" customWidth="1"/>
    <col min="1306" max="1315" width="14.5546875" style="2" bestFit="1" customWidth="1"/>
    <col min="1316" max="1536" width="9.109375" style="2"/>
    <col min="1537" max="1537" width="54" style="2" bestFit="1" customWidth="1"/>
    <col min="1538" max="1538" width="19.6640625" style="2" customWidth="1"/>
    <col min="1539" max="1540" width="12" style="2" customWidth="1"/>
    <col min="1541" max="1541" width="17.88671875" style="2" bestFit="1" customWidth="1"/>
    <col min="1542" max="1542" width="16.109375" style="2" customWidth="1"/>
    <col min="1543" max="1545" width="16.44140625" style="2" bestFit="1" customWidth="1"/>
    <col min="1546" max="1561" width="20" style="2" bestFit="1" customWidth="1"/>
    <col min="1562" max="1571" width="14.5546875" style="2" bestFit="1" customWidth="1"/>
    <col min="1572" max="1792" width="9.109375" style="2"/>
    <col min="1793" max="1793" width="54" style="2" bestFit="1" customWidth="1"/>
    <col min="1794" max="1794" width="19.6640625" style="2" customWidth="1"/>
    <col min="1795" max="1796" width="12" style="2" customWidth="1"/>
    <col min="1797" max="1797" width="17.88671875" style="2" bestFit="1" customWidth="1"/>
    <col min="1798" max="1798" width="16.109375" style="2" customWidth="1"/>
    <col min="1799" max="1801" width="16.44140625" style="2" bestFit="1" customWidth="1"/>
    <col min="1802" max="1817" width="20" style="2" bestFit="1" customWidth="1"/>
    <col min="1818" max="1827" width="14.5546875" style="2" bestFit="1" customWidth="1"/>
    <col min="1828" max="2048" width="9.109375" style="2"/>
    <col min="2049" max="2049" width="54" style="2" bestFit="1" customWidth="1"/>
    <col min="2050" max="2050" width="19.6640625" style="2" customWidth="1"/>
    <col min="2051" max="2052" width="12" style="2" customWidth="1"/>
    <col min="2053" max="2053" width="17.88671875" style="2" bestFit="1" customWidth="1"/>
    <col min="2054" max="2054" width="16.109375" style="2" customWidth="1"/>
    <col min="2055" max="2057" width="16.44140625" style="2" bestFit="1" customWidth="1"/>
    <col min="2058" max="2073" width="20" style="2" bestFit="1" customWidth="1"/>
    <col min="2074" max="2083" width="14.5546875" style="2" bestFit="1" customWidth="1"/>
    <col min="2084" max="2304" width="9.109375" style="2"/>
    <col min="2305" max="2305" width="54" style="2" bestFit="1" customWidth="1"/>
    <col min="2306" max="2306" width="19.6640625" style="2" customWidth="1"/>
    <col min="2307" max="2308" width="12" style="2" customWidth="1"/>
    <col min="2309" max="2309" width="17.88671875" style="2" bestFit="1" customWidth="1"/>
    <col min="2310" max="2310" width="16.109375" style="2" customWidth="1"/>
    <col min="2311" max="2313" width="16.44140625" style="2" bestFit="1" customWidth="1"/>
    <col min="2314" max="2329" width="20" style="2" bestFit="1" customWidth="1"/>
    <col min="2330" max="2339" width="14.5546875" style="2" bestFit="1" customWidth="1"/>
    <col min="2340" max="2560" width="9.109375" style="2"/>
    <col min="2561" max="2561" width="54" style="2" bestFit="1" customWidth="1"/>
    <col min="2562" max="2562" width="19.6640625" style="2" customWidth="1"/>
    <col min="2563" max="2564" width="12" style="2" customWidth="1"/>
    <col min="2565" max="2565" width="17.88671875" style="2" bestFit="1" customWidth="1"/>
    <col min="2566" max="2566" width="16.109375" style="2" customWidth="1"/>
    <col min="2567" max="2569" width="16.44140625" style="2" bestFit="1" customWidth="1"/>
    <col min="2570" max="2585" width="20" style="2" bestFit="1" customWidth="1"/>
    <col min="2586" max="2595" width="14.5546875" style="2" bestFit="1" customWidth="1"/>
    <col min="2596" max="2816" width="9.109375" style="2"/>
    <col min="2817" max="2817" width="54" style="2" bestFit="1" customWidth="1"/>
    <col min="2818" max="2818" width="19.6640625" style="2" customWidth="1"/>
    <col min="2819" max="2820" width="12" style="2" customWidth="1"/>
    <col min="2821" max="2821" width="17.88671875" style="2" bestFit="1" customWidth="1"/>
    <col min="2822" max="2822" width="16.109375" style="2" customWidth="1"/>
    <col min="2823" max="2825" width="16.44140625" style="2" bestFit="1" customWidth="1"/>
    <col min="2826" max="2841" width="20" style="2" bestFit="1" customWidth="1"/>
    <col min="2842" max="2851" width="14.5546875" style="2" bestFit="1" customWidth="1"/>
    <col min="2852" max="3072" width="9.109375" style="2"/>
    <col min="3073" max="3073" width="54" style="2" bestFit="1" customWidth="1"/>
    <col min="3074" max="3074" width="19.6640625" style="2" customWidth="1"/>
    <col min="3075" max="3076" width="12" style="2" customWidth="1"/>
    <col min="3077" max="3077" width="17.88671875" style="2" bestFit="1" customWidth="1"/>
    <col min="3078" max="3078" width="16.109375" style="2" customWidth="1"/>
    <col min="3079" max="3081" width="16.44140625" style="2" bestFit="1" customWidth="1"/>
    <col min="3082" max="3097" width="20" style="2" bestFit="1" customWidth="1"/>
    <col min="3098" max="3107" width="14.5546875" style="2" bestFit="1" customWidth="1"/>
    <col min="3108" max="3328" width="9.109375" style="2"/>
    <col min="3329" max="3329" width="54" style="2" bestFit="1" customWidth="1"/>
    <col min="3330" max="3330" width="19.6640625" style="2" customWidth="1"/>
    <col min="3331" max="3332" width="12" style="2" customWidth="1"/>
    <col min="3333" max="3333" width="17.88671875" style="2" bestFit="1" customWidth="1"/>
    <col min="3334" max="3334" width="16.109375" style="2" customWidth="1"/>
    <col min="3335" max="3337" width="16.44140625" style="2" bestFit="1" customWidth="1"/>
    <col min="3338" max="3353" width="20" style="2" bestFit="1" customWidth="1"/>
    <col min="3354" max="3363" width="14.5546875" style="2" bestFit="1" customWidth="1"/>
    <col min="3364" max="3584" width="9.109375" style="2"/>
    <col min="3585" max="3585" width="54" style="2" bestFit="1" customWidth="1"/>
    <col min="3586" max="3586" width="19.6640625" style="2" customWidth="1"/>
    <col min="3587" max="3588" width="12" style="2" customWidth="1"/>
    <col min="3589" max="3589" width="17.88671875" style="2" bestFit="1" customWidth="1"/>
    <col min="3590" max="3590" width="16.109375" style="2" customWidth="1"/>
    <col min="3591" max="3593" width="16.44140625" style="2" bestFit="1" customWidth="1"/>
    <col min="3594" max="3609" width="20" style="2" bestFit="1" customWidth="1"/>
    <col min="3610" max="3619" width="14.5546875" style="2" bestFit="1" customWidth="1"/>
    <col min="3620" max="3840" width="9.109375" style="2"/>
    <col min="3841" max="3841" width="54" style="2" bestFit="1" customWidth="1"/>
    <col min="3842" max="3842" width="19.6640625" style="2" customWidth="1"/>
    <col min="3843" max="3844" width="12" style="2" customWidth="1"/>
    <col min="3845" max="3845" width="17.88671875" style="2" bestFit="1" customWidth="1"/>
    <col min="3846" max="3846" width="16.109375" style="2" customWidth="1"/>
    <col min="3847" max="3849" width="16.44140625" style="2" bestFit="1" customWidth="1"/>
    <col min="3850" max="3865" width="20" style="2" bestFit="1" customWidth="1"/>
    <col min="3866" max="3875" width="14.5546875" style="2" bestFit="1" customWidth="1"/>
    <col min="3876" max="4096" width="9.109375" style="2"/>
    <col min="4097" max="4097" width="54" style="2" bestFit="1" customWidth="1"/>
    <col min="4098" max="4098" width="19.6640625" style="2" customWidth="1"/>
    <col min="4099" max="4100" width="12" style="2" customWidth="1"/>
    <col min="4101" max="4101" width="17.88671875" style="2" bestFit="1" customWidth="1"/>
    <col min="4102" max="4102" width="16.109375" style="2" customWidth="1"/>
    <col min="4103" max="4105" width="16.44140625" style="2" bestFit="1" customWidth="1"/>
    <col min="4106" max="4121" width="20" style="2" bestFit="1" customWidth="1"/>
    <col min="4122" max="4131" width="14.5546875" style="2" bestFit="1" customWidth="1"/>
    <col min="4132" max="4352" width="9.109375" style="2"/>
    <col min="4353" max="4353" width="54" style="2" bestFit="1" customWidth="1"/>
    <col min="4354" max="4354" width="19.6640625" style="2" customWidth="1"/>
    <col min="4355" max="4356" width="12" style="2" customWidth="1"/>
    <col min="4357" max="4357" width="17.88671875" style="2" bestFit="1" customWidth="1"/>
    <col min="4358" max="4358" width="16.109375" style="2" customWidth="1"/>
    <col min="4359" max="4361" width="16.44140625" style="2" bestFit="1" customWidth="1"/>
    <col min="4362" max="4377" width="20" style="2" bestFit="1" customWidth="1"/>
    <col min="4378" max="4387" width="14.5546875" style="2" bestFit="1" customWidth="1"/>
    <col min="4388" max="4608" width="9.109375" style="2"/>
    <col min="4609" max="4609" width="54" style="2" bestFit="1" customWidth="1"/>
    <col min="4610" max="4610" width="19.6640625" style="2" customWidth="1"/>
    <col min="4611" max="4612" width="12" style="2" customWidth="1"/>
    <col min="4613" max="4613" width="17.88671875" style="2" bestFit="1" customWidth="1"/>
    <col min="4614" max="4614" width="16.109375" style="2" customWidth="1"/>
    <col min="4615" max="4617" width="16.44140625" style="2" bestFit="1" customWidth="1"/>
    <col min="4618" max="4633" width="20" style="2" bestFit="1" customWidth="1"/>
    <col min="4634" max="4643" width="14.5546875" style="2" bestFit="1" customWidth="1"/>
    <col min="4644" max="4864" width="9.109375" style="2"/>
    <col min="4865" max="4865" width="54" style="2" bestFit="1" customWidth="1"/>
    <col min="4866" max="4866" width="19.6640625" style="2" customWidth="1"/>
    <col min="4867" max="4868" width="12" style="2" customWidth="1"/>
    <col min="4869" max="4869" width="17.88671875" style="2" bestFit="1" customWidth="1"/>
    <col min="4870" max="4870" width="16.109375" style="2" customWidth="1"/>
    <col min="4871" max="4873" width="16.44140625" style="2" bestFit="1" customWidth="1"/>
    <col min="4874" max="4889" width="20" style="2" bestFit="1" customWidth="1"/>
    <col min="4890" max="4899" width="14.5546875" style="2" bestFit="1" customWidth="1"/>
    <col min="4900" max="5120" width="9.109375" style="2"/>
    <col min="5121" max="5121" width="54" style="2" bestFit="1" customWidth="1"/>
    <col min="5122" max="5122" width="19.6640625" style="2" customWidth="1"/>
    <col min="5123" max="5124" width="12" style="2" customWidth="1"/>
    <col min="5125" max="5125" width="17.88671875" style="2" bestFit="1" customWidth="1"/>
    <col min="5126" max="5126" width="16.109375" style="2" customWidth="1"/>
    <col min="5127" max="5129" width="16.44140625" style="2" bestFit="1" customWidth="1"/>
    <col min="5130" max="5145" width="20" style="2" bestFit="1" customWidth="1"/>
    <col min="5146" max="5155" width="14.5546875" style="2" bestFit="1" customWidth="1"/>
    <col min="5156" max="5376" width="9.109375" style="2"/>
    <col min="5377" max="5377" width="54" style="2" bestFit="1" customWidth="1"/>
    <col min="5378" max="5378" width="19.6640625" style="2" customWidth="1"/>
    <col min="5379" max="5380" width="12" style="2" customWidth="1"/>
    <col min="5381" max="5381" width="17.88671875" style="2" bestFit="1" customWidth="1"/>
    <col min="5382" max="5382" width="16.109375" style="2" customWidth="1"/>
    <col min="5383" max="5385" width="16.44140625" style="2" bestFit="1" customWidth="1"/>
    <col min="5386" max="5401" width="20" style="2" bestFit="1" customWidth="1"/>
    <col min="5402" max="5411" width="14.5546875" style="2" bestFit="1" customWidth="1"/>
    <col min="5412" max="5632" width="9.109375" style="2"/>
    <col min="5633" max="5633" width="54" style="2" bestFit="1" customWidth="1"/>
    <col min="5634" max="5634" width="19.6640625" style="2" customWidth="1"/>
    <col min="5635" max="5636" width="12" style="2" customWidth="1"/>
    <col min="5637" max="5637" width="17.88671875" style="2" bestFit="1" customWidth="1"/>
    <col min="5638" max="5638" width="16.109375" style="2" customWidth="1"/>
    <col min="5639" max="5641" width="16.44140625" style="2" bestFit="1" customWidth="1"/>
    <col min="5642" max="5657" width="20" style="2" bestFit="1" customWidth="1"/>
    <col min="5658" max="5667" width="14.5546875" style="2" bestFit="1" customWidth="1"/>
    <col min="5668" max="5888" width="9.109375" style="2"/>
    <col min="5889" max="5889" width="54" style="2" bestFit="1" customWidth="1"/>
    <col min="5890" max="5890" width="19.6640625" style="2" customWidth="1"/>
    <col min="5891" max="5892" width="12" style="2" customWidth="1"/>
    <col min="5893" max="5893" width="17.88671875" style="2" bestFit="1" customWidth="1"/>
    <col min="5894" max="5894" width="16.109375" style="2" customWidth="1"/>
    <col min="5895" max="5897" width="16.44140625" style="2" bestFit="1" customWidth="1"/>
    <col min="5898" max="5913" width="20" style="2" bestFit="1" customWidth="1"/>
    <col min="5914" max="5923" width="14.5546875" style="2" bestFit="1" customWidth="1"/>
    <col min="5924" max="6144" width="9.109375" style="2"/>
    <col min="6145" max="6145" width="54" style="2" bestFit="1" customWidth="1"/>
    <col min="6146" max="6146" width="19.6640625" style="2" customWidth="1"/>
    <col min="6147" max="6148" width="12" style="2" customWidth="1"/>
    <col min="6149" max="6149" width="17.88671875" style="2" bestFit="1" customWidth="1"/>
    <col min="6150" max="6150" width="16.109375" style="2" customWidth="1"/>
    <col min="6151" max="6153" width="16.44140625" style="2" bestFit="1" customWidth="1"/>
    <col min="6154" max="6169" width="20" style="2" bestFit="1" customWidth="1"/>
    <col min="6170" max="6179" width="14.5546875" style="2" bestFit="1" customWidth="1"/>
    <col min="6180" max="6400" width="9.109375" style="2"/>
    <col min="6401" max="6401" width="54" style="2" bestFit="1" customWidth="1"/>
    <col min="6402" max="6402" width="19.6640625" style="2" customWidth="1"/>
    <col min="6403" max="6404" width="12" style="2" customWidth="1"/>
    <col min="6405" max="6405" width="17.88671875" style="2" bestFit="1" customWidth="1"/>
    <col min="6406" max="6406" width="16.109375" style="2" customWidth="1"/>
    <col min="6407" max="6409" width="16.44140625" style="2" bestFit="1" customWidth="1"/>
    <col min="6410" max="6425" width="20" style="2" bestFit="1" customWidth="1"/>
    <col min="6426" max="6435" width="14.5546875" style="2" bestFit="1" customWidth="1"/>
    <col min="6436" max="6656" width="9.109375" style="2"/>
    <col min="6657" max="6657" width="54" style="2" bestFit="1" customWidth="1"/>
    <col min="6658" max="6658" width="19.6640625" style="2" customWidth="1"/>
    <col min="6659" max="6660" width="12" style="2" customWidth="1"/>
    <col min="6661" max="6661" width="17.88671875" style="2" bestFit="1" customWidth="1"/>
    <col min="6662" max="6662" width="16.109375" style="2" customWidth="1"/>
    <col min="6663" max="6665" width="16.44140625" style="2" bestFit="1" customWidth="1"/>
    <col min="6666" max="6681" width="20" style="2" bestFit="1" customWidth="1"/>
    <col min="6682" max="6691" width="14.5546875" style="2" bestFit="1" customWidth="1"/>
    <col min="6692" max="6912" width="9.109375" style="2"/>
    <col min="6913" max="6913" width="54" style="2" bestFit="1" customWidth="1"/>
    <col min="6914" max="6914" width="19.6640625" style="2" customWidth="1"/>
    <col min="6915" max="6916" width="12" style="2" customWidth="1"/>
    <col min="6917" max="6917" width="17.88671875" style="2" bestFit="1" customWidth="1"/>
    <col min="6918" max="6918" width="16.109375" style="2" customWidth="1"/>
    <col min="6919" max="6921" width="16.44140625" style="2" bestFit="1" customWidth="1"/>
    <col min="6922" max="6937" width="20" style="2" bestFit="1" customWidth="1"/>
    <col min="6938" max="6947" width="14.5546875" style="2" bestFit="1" customWidth="1"/>
    <col min="6948" max="7168" width="9.109375" style="2"/>
    <col min="7169" max="7169" width="54" style="2" bestFit="1" customWidth="1"/>
    <col min="7170" max="7170" width="19.6640625" style="2" customWidth="1"/>
    <col min="7171" max="7172" width="12" style="2" customWidth="1"/>
    <col min="7173" max="7173" width="17.88671875" style="2" bestFit="1" customWidth="1"/>
    <col min="7174" max="7174" width="16.109375" style="2" customWidth="1"/>
    <col min="7175" max="7177" width="16.44140625" style="2" bestFit="1" customWidth="1"/>
    <col min="7178" max="7193" width="20" style="2" bestFit="1" customWidth="1"/>
    <col min="7194" max="7203" width="14.5546875" style="2" bestFit="1" customWidth="1"/>
    <col min="7204" max="7424" width="9.109375" style="2"/>
    <col min="7425" max="7425" width="54" style="2" bestFit="1" customWidth="1"/>
    <col min="7426" max="7426" width="19.6640625" style="2" customWidth="1"/>
    <col min="7427" max="7428" width="12" style="2" customWidth="1"/>
    <col min="7429" max="7429" width="17.88671875" style="2" bestFit="1" customWidth="1"/>
    <col min="7430" max="7430" width="16.109375" style="2" customWidth="1"/>
    <col min="7431" max="7433" width="16.44140625" style="2" bestFit="1" customWidth="1"/>
    <col min="7434" max="7449" width="20" style="2" bestFit="1" customWidth="1"/>
    <col min="7450" max="7459" width="14.5546875" style="2" bestFit="1" customWidth="1"/>
    <col min="7460" max="7680" width="9.109375" style="2"/>
    <col min="7681" max="7681" width="54" style="2" bestFit="1" customWidth="1"/>
    <col min="7682" max="7682" width="19.6640625" style="2" customWidth="1"/>
    <col min="7683" max="7684" width="12" style="2" customWidth="1"/>
    <col min="7685" max="7685" width="17.88671875" style="2" bestFit="1" customWidth="1"/>
    <col min="7686" max="7686" width="16.109375" style="2" customWidth="1"/>
    <col min="7687" max="7689" width="16.44140625" style="2" bestFit="1" customWidth="1"/>
    <col min="7690" max="7705" width="20" style="2" bestFit="1" customWidth="1"/>
    <col min="7706" max="7715" width="14.5546875" style="2" bestFit="1" customWidth="1"/>
    <col min="7716" max="7936" width="9.109375" style="2"/>
    <col min="7937" max="7937" width="54" style="2" bestFit="1" customWidth="1"/>
    <col min="7938" max="7938" width="19.6640625" style="2" customWidth="1"/>
    <col min="7939" max="7940" width="12" style="2" customWidth="1"/>
    <col min="7941" max="7941" width="17.88671875" style="2" bestFit="1" customWidth="1"/>
    <col min="7942" max="7942" width="16.109375" style="2" customWidth="1"/>
    <col min="7943" max="7945" width="16.44140625" style="2" bestFit="1" customWidth="1"/>
    <col min="7946" max="7961" width="20" style="2" bestFit="1" customWidth="1"/>
    <col min="7962" max="7971" width="14.5546875" style="2" bestFit="1" customWidth="1"/>
    <col min="7972" max="8192" width="9.109375" style="2"/>
    <col min="8193" max="8193" width="54" style="2" bestFit="1" customWidth="1"/>
    <col min="8194" max="8194" width="19.6640625" style="2" customWidth="1"/>
    <col min="8195" max="8196" width="12" style="2" customWidth="1"/>
    <col min="8197" max="8197" width="17.88671875" style="2" bestFit="1" customWidth="1"/>
    <col min="8198" max="8198" width="16.109375" style="2" customWidth="1"/>
    <col min="8199" max="8201" width="16.44140625" style="2" bestFit="1" customWidth="1"/>
    <col min="8202" max="8217" width="20" style="2" bestFit="1" customWidth="1"/>
    <col min="8218" max="8227" width="14.5546875" style="2" bestFit="1" customWidth="1"/>
    <col min="8228" max="8448" width="9.109375" style="2"/>
    <col min="8449" max="8449" width="54" style="2" bestFit="1" customWidth="1"/>
    <col min="8450" max="8450" width="19.6640625" style="2" customWidth="1"/>
    <col min="8451" max="8452" width="12" style="2" customWidth="1"/>
    <col min="8453" max="8453" width="17.88671875" style="2" bestFit="1" customWidth="1"/>
    <col min="8454" max="8454" width="16.109375" style="2" customWidth="1"/>
    <col min="8455" max="8457" width="16.44140625" style="2" bestFit="1" customWidth="1"/>
    <col min="8458" max="8473" width="20" style="2" bestFit="1" customWidth="1"/>
    <col min="8474" max="8483" width="14.5546875" style="2" bestFit="1" customWidth="1"/>
    <col min="8484" max="8704" width="9.109375" style="2"/>
    <col min="8705" max="8705" width="54" style="2" bestFit="1" customWidth="1"/>
    <col min="8706" max="8706" width="19.6640625" style="2" customWidth="1"/>
    <col min="8707" max="8708" width="12" style="2" customWidth="1"/>
    <col min="8709" max="8709" width="17.88671875" style="2" bestFit="1" customWidth="1"/>
    <col min="8710" max="8710" width="16.109375" style="2" customWidth="1"/>
    <col min="8711" max="8713" width="16.44140625" style="2" bestFit="1" customWidth="1"/>
    <col min="8714" max="8729" width="20" style="2" bestFit="1" customWidth="1"/>
    <col min="8730" max="8739" width="14.5546875" style="2" bestFit="1" customWidth="1"/>
    <col min="8740" max="8960" width="9.109375" style="2"/>
    <col min="8961" max="8961" width="54" style="2" bestFit="1" customWidth="1"/>
    <col min="8962" max="8962" width="19.6640625" style="2" customWidth="1"/>
    <col min="8963" max="8964" width="12" style="2" customWidth="1"/>
    <col min="8965" max="8965" width="17.88671875" style="2" bestFit="1" customWidth="1"/>
    <col min="8966" max="8966" width="16.109375" style="2" customWidth="1"/>
    <col min="8967" max="8969" width="16.44140625" style="2" bestFit="1" customWidth="1"/>
    <col min="8970" max="8985" width="20" style="2" bestFit="1" customWidth="1"/>
    <col min="8986" max="8995" width="14.5546875" style="2" bestFit="1" customWidth="1"/>
    <col min="8996" max="9216" width="9.109375" style="2"/>
    <col min="9217" max="9217" width="54" style="2" bestFit="1" customWidth="1"/>
    <col min="9218" max="9218" width="19.6640625" style="2" customWidth="1"/>
    <col min="9219" max="9220" width="12" style="2" customWidth="1"/>
    <col min="9221" max="9221" width="17.88671875" style="2" bestFit="1" customWidth="1"/>
    <col min="9222" max="9222" width="16.109375" style="2" customWidth="1"/>
    <col min="9223" max="9225" width="16.44140625" style="2" bestFit="1" customWidth="1"/>
    <col min="9226" max="9241" width="20" style="2" bestFit="1" customWidth="1"/>
    <col min="9242" max="9251" width="14.5546875" style="2" bestFit="1" customWidth="1"/>
    <col min="9252" max="9472" width="9.109375" style="2"/>
    <col min="9473" max="9473" width="54" style="2" bestFit="1" customWidth="1"/>
    <col min="9474" max="9474" width="19.6640625" style="2" customWidth="1"/>
    <col min="9475" max="9476" width="12" style="2" customWidth="1"/>
    <col min="9477" max="9477" width="17.88671875" style="2" bestFit="1" customWidth="1"/>
    <col min="9478" max="9478" width="16.109375" style="2" customWidth="1"/>
    <col min="9479" max="9481" width="16.44140625" style="2" bestFit="1" customWidth="1"/>
    <col min="9482" max="9497" width="20" style="2" bestFit="1" customWidth="1"/>
    <col min="9498" max="9507" width="14.5546875" style="2" bestFit="1" customWidth="1"/>
    <col min="9508" max="9728" width="9.109375" style="2"/>
    <col min="9729" max="9729" width="54" style="2" bestFit="1" customWidth="1"/>
    <col min="9730" max="9730" width="19.6640625" style="2" customWidth="1"/>
    <col min="9731" max="9732" width="12" style="2" customWidth="1"/>
    <col min="9733" max="9733" width="17.88671875" style="2" bestFit="1" customWidth="1"/>
    <col min="9734" max="9734" width="16.109375" style="2" customWidth="1"/>
    <col min="9735" max="9737" width="16.44140625" style="2" bestFit="1" customWidth="1"/>
    <col min="9738" max="9753" width="20" style="2" bestFit="1" customWidth="1"/>
    <col min="9754" max="9763" width="14.5546875" style="2" bestFit="1" customWidth="1"/>
    <col min="9764" max="9984" width="9.109375" style="2"/>
    <col min="9985" max="9985" width="54" style="2" bestFit="1" customWidth="1"/>
    <col min="9986" max="9986" width="19.6640625" style="2" customWidth="1"/>
    <col min="9987" max="9988" width="12" style="2" customWidth="1"/>
    <col min="9989" max="9989" width="17.88671875" style="2" bestFit="1" customWidth="1"/>
    <col min="9990" max="9990" width="16.109375" style="2" customWidth="1"/>
    <col min="9991" max="9993" width="16.44140625" style="2" bestFit="1" customWidth="1"/>
    <col min="9994" max="10009" width="20" style="2" bestFit="1" customWidth="1"/>
    <col min="10010" max="10019" width="14.5546875" style="2" bestFit="1" customWidth="1"/>
    <col min="10020" max="10240" width="9.109375" style="2"/>
    <col min="10241" max="10241" width="54" style="2" bestFit="1" customWidth="1"/>
    <col min="10242" max="10242" width="19.6640625" style="2" customWidth="1"/>
    <col min="10243" max="10244" width="12" style="2" customWidth="1"/>
    <col min="10245" max="10245" width="17.88671875" style="2" bestFit="1" customWidth="1"/>
    <col min="10246" max="10246" width="16.109375" style="2" customWidth="1"/>
    <col min="10247" max="10249" width="16.44140625" style="2" bestFit="1" customWidth="1"/>
    <col min="10250" max="10265" width="20" style="2" bestFit="1" customWidth="1"/>
    <col min="10266" max="10275" width="14.5546875" style="2" bestFit="1" customWidth="1"/>
    <col min="10276" max="10496" width="9.109375" style="2"/>
    <col min="10497" max="10497" width="54" style="2" bestFit="1" customWidth="1"/>
    <col min="10498" max="10498" width="19.6640625" style="2" customWidth="1"/>
    <col min="10499" max="10500" width="12" style="2" customWidth="1"/>
    <col min="10501" max="10501" width="17.88671875" style="2" bestFit="1" customWidth="1"/>
    <col min="10502" max="10502" width="16.109375" style="2" customWidth="1"/>
    <col min="10503" max="10505" width="16.44140625" style="2" bestFit="1" customWidth="1"/>
    <col min="10506" max="10521" width="20" style="2" bestFit="1" customWidth="1"/>
    <col min="10522" max="10531" width="14.5546875" style="2" bestFit="1" customWidth="1"/>
    <col min="10532" max="10752" width="9.109375" style="2"/>
    <col min="10753" max="10753" width="54" style="2" bestFit="1" customWidth="1"/>
    <col min="10754" max="10754" width="19.6640625" style="2" customWidth="1"/>
    <col min="10755" max="10756" width="12" style="2" customWidth="1"/>
    <col min="10757" max="10757" width="17.88671875" style="2" bestFit="1" customWidth="1"/>
    <col min="10758" max="10758" width="16.109375" style="2" customWidth="1"/>
    <col min="10759" max="10761" width="16.44140625" style="2" bestFit="1" customWidth="1"/>
    <col min="10762" max="10777" width="20" style="2" bestFit="1" customWidth="1"/>
    <col min="10778" max="10787" width="14.5546875" style="2" bestFit="1" customWidth="1"/>
    <col min="10788" max="11008" width="9.109375" style="2"/>
    <col min="11009" max="11009" width="54" style="2" bestFit="1" customWidth="1"/>
    <col min="11010" max="11010" width="19.6640625" style="2" customWidth="1"/>
    <col min="11011" max="11012" width="12" style="2" customWidth="1"/>
    <col min="11013" max="11013" width="17.88671875" style="2" bestFit="1" customWidth="1"/>
    <col min="11014" max="11014" width="16.109375" style="2" customWidth="1"/>
    <col min="11015" max="11017" width="16.44140625" style="2" bestFit="1" customWidth="1"/>
    <col min="11018" max="11033" width="20" style="2" bestFit="1" customWidth="1"/>
    <col min="11034" max="11043" width="14.5546875" style="2" bestFit="1" customWidth="1"/>
    <col min="11044" max="11264" width="9.109375" style="2"/>
    <col min="11265" max="11265" width="54" style="2" bestFit="1" customWidth="1"/>
    <col min="11266" max="11266" width="19.6640625" style="2" customWidth="1"/>
    <col min="11267" max="11268" width="12" style="2" customWidth="1"/>
    <col min="11269" max="11269" width="17.88671875" style="2" bestFit="1" customWidth="1"/>
    <col min="11270" max="11270" width="16.109375" style="2" customWidth="1"/>
    <col min="11271" max="11273" width="16.44140625" style="2" bestFit="1" customWidth="1"/>
    <col min="11274" max="11289" width="20" style="2" bestFit="1" customWidth="1"/>
    <col min="11290" max="11299" width="14.5546875" style="2" bestFit="1" customWidth="1"/>
    <col min="11300" max="11520" width="9.109375" style="2"/>
    <col min="11521" max="11521" width="54" style="2" bestFit="1" customWidth="1"/>
    <col min="11522" max="11522" width="19.6640625" style="2" customWidth="1"/>
    <col min="11523" max="11524" width="12" style="2" customWidth="1"/>
    <col min="11525" max="11525" width="17.88671875" style="2" bestFit="1" customWidth="1"/>
    <col min="11526" max="11526" width="16.109375" style="2" customWidth="1"/>
    <col min="11527" max="11529" width="16.44140625" style="2" bestFit="1" customWidth="1"/>
    <col min="11530" max="11545" width="20" style="2" bestFit="1" customWidth="1"/>
    <col min="11546" max="11555" width="14.5546875" style="2" bestFit="1" customWidth="1"/>
    <col min="11556" max="11776" width="9.109375" style="2"/>
    <col min="11777" max="11777" width="54" style="2" bestFit="1" customWidth="1"/>
    <col min="11778" max="11778" width="19.6640625" style="2" customWidth="1"/>
    <col min="11779" max="11780" width="12" style="2" customWidth="1"/>
    <col min="11781" max="11781" width="17.88671875" style="2" bestFit="1" customWidth="1"/>
    <col min="11782" max="11782" width="16.109375" style="2" customWidth="1"/>
    <col min="11783" max="11785" width="16.44140625" style="2" bestFit="1" customWidth="1"/>
    <col min="11786" max="11801" width="20" style="2" bestFit="1" customWidth="1"/>
    <col min="11802" max="11811" width="14.5546875" style="2" bestFit="1" customWidth="1"/>
    <col min="11812" max="12032" width="9.109375" style="2"/>
    <col min="12033" max="12033" width="54" style="2" bestFit="1" customWidth="1"/>
    <col min="12034" max="12034" width="19.6640625" style="2" customWidth="1"/>
    <col min="12035" max="12036" width="12" style="2" customWidth="1"/>
    <col min="12037" max="12037" width="17.88671875" style="2" bestFit="1" customWidth="1"/>
    <col min="12038" max="12038" width="16.109375" style="2" customWidth="1"/>
    <col min="12039" max="12041" width="16.44140625" style="2" bestFit="1" customWidth="1"/>
    <col min="12042" max="12057" width="20" style="2" bestFit="1" customWidth="1"/>
    <col min="12058" max="12067" width="14.5546875" style="2" bestFit="1" customWidth="1"/>
    <col min="12068" max="12288" width="9.109375" style="2"/>
    <col min="12289" max="12289" width="54" style="2" bestFit="1" customWidth="1"/>
    <col min="12290" max="12290" width="19.6640625" style="2" customWidth="1"/>
    <col min="12291" max="12292" width="12" style="2" customWidth="1"/>
    <col min="12293" max="12293" width="17.88671875" style="2" bestFit="1" customWidth="1"/>
    <col min="12294" max="12294" width="16.109375" style="2" customWidth="1"/>
    <col min="12295" max="12297" width="16.44140625" style="2" bestFit="1" customWidth="1"/>
    <col min="12298" max="12313" width="20" style="2" bestFit="1" customWidth="1"/>
    <col min="12314" max="12323" width="14.5546875" style="2" bestFit="1" customWidth="1"/>
    <col min="12324" max="12544" width="9.109375" style="2"/>
    <col min="12545" max="12545" width="54" style="2" bestFit="1" customWidth="1"/>
    <col min="12546" max="12546" width="19.6640625" style="2" customWidth="1"/>
    <col min="12547" max="12548" width="12" style="2" customWidth="1"/>
    <col min="12549" max="12549" width="17.88671875" style="2" bestFit="1" customWidth="1"/>
    <col min="12550" max="12550" width="16.109375" style="2" customWidth="1"/>
    <col min="12551" max="12553" width="16.44140625" style="2" bestFit="1" customWidth="1"/>
    <col min="12554" max="12569" width="20" style="2" bestFit="1" customWidth="1"/>
    <col min="12570" max="12579" width="14.5546875" style="2" bestFit="1" customWidth="1"/>
    <col min="12580" max="12800" width="9.109375" style="2"/>
    <col min="12801" max="12801" width="54" style="2" bestFit="1" customWidth="1"/>
    <col min="12802" max="12802" width="19.6640625" style="2" customWidth="1"/>
    <col min="12803" max="12804" width="12" style="2" customWidth="1"/>
    <col min="12805" max="12805" width="17.88671875" style="2" bestFit="1" customWidth="1"/>
    <col min="12806" max="12806" width="16.109375" style="2" customWidth="1"/>
    <col min="12807" max="12809" width="16.44140625" style="2" bestFit="1" customWidth="1"/>
    <col min="12810" max="12825" width="20" style="2" bestFit="1" customWidth="1"/>
    <col min="12826" max="12835" width="14.5546875" style="2" bestFit="1" customWidth="1"/>
    <col min="12836" max="13056" width="9.109375" style="2"/>
    <col min="13057" max="13057" width="54" style="2" bestFit="1" customWidth="1"/>
    <col min="13058" max="13058" width="19.6640625" style="2" customWidth="1"/>
    <col min="13059" max="13060" width="12" style="2" customWidth="1"/>
    <col min="13061" max="13061" width="17.88671875" style="2" bestFit="1" customWidth="1"/>
    <col min="13062" max="13062" width="16.109375" style="2" customWidth="1"/>
    <col min="13063" max="13065" width="16.44140625" style="2" bestFit="1" customWidth="1"/>
    <col min="13066" max="13081" width="20" style="2" bestFit="1" customWidth="1"/>
    <col min="13082" max="13091" width="14.5546875" style="2" bestFit="1" customWidth="1"/>
    <col min="13092" max="13312" width="9.109375" style="2"/>
    <col min="13313" max="13313" width="54" style="2" bestFit="1" customWidth="1"/>
    <col min="13314" max="13314" width="19.6640625" style="2" customWidth="1"/>
    <col min="13315" max="13316" width="12" style="2" customWidth="1"/>
    <col min="13317" max="13317" width="17.88671875" style="2" bestFit="1" customWidth="1"/>
    <col min="13318" max="13318" width="16.109375" style="2" customWidth="1"/>
    <col min="13319" max="13321" width="16.44140625" style="2" bestFit="1" customWidth="1"/>
    <col min="13322" max="13337" width="20" style="2" bestFit="1" customWidth="1"/>
    <col min="13338" max="13347" width="14.5546875" style="2" bestFit="1" customWidth="1"/>
    <col min="13348" max="13568" width="9.109375" style="2"/>
    <col min="13569" max="13569" width="54" style="2" bestFit="1" customWidth="1"/>
    <col min="13570" max="13570" width="19.6640625" style="2" customWidth="1"/>
    <col min="13571" max="13572" width="12" style="2" customWidth="1"/>
    <col min="13573" max="13573" width="17.88671875" style="2" bestFit="1" customWidth="1"/>
    <col min="13574" max="13574" width="16.109375" style="2" customWidth="1"/>
    <col min="13575" max="13577" width="16.44140625" style="2" bestFit="1" customWidth="1"/>
    <col min="13578" max="13593" width="20" style="2" bestFit="1" customWidth="1"/>
    <col min="13594" max="13603" width="14.5546875" style="2" bestFit="1" customWidth="1"/>
    <col min="13604" max="13824" width="9.109375" style="2"/>
    <col min="13825" max="13825" width="54" style="2" bestFit="1" customWidth="1"/>
    <col min="13826" max="13826" width="19.6640625" style="2" customWidth="1"/>
    <col min="13827" max="13828" width="12" style="2" customWidth="1"/>
    <col min="13829" max="13829" width="17.88671875" style="2" bestFit="1" customWidth="1"/>
    <col min="13830" max="13830" width="16.109375" style="2" customWidth="1"/>
    <col min="13831" max="13833" width="16.44140625" style="2" bestFit="1" customWidth="1"/>
    <col min="13834" max="13849" width="20" style="2" bestFit="1" customWidth="1"/>
    <col min="13850" max="13859" width="14.5546875" style="2" bestFit="1" customWidth="1"/>
    <col min="13860" max="14080" width="9.109375" style="2"/>
    <col min="14081" max="14081" width="54" style="2" bestFit="1" customWidth="1"/>
    <col min="14082" max="14082" width="19.6640625" style="2" customWidth="1"/>
    <col min="14083" max="14084" width="12" style="2" customWidth="1"/>
    <col min="14085" max="14085" width="17.88671875" style="2" bestFit="1" customWidth="1"/>
    <col min="14086" max="14086" width="16.109375" style="2" customWidth="1"/>
    <col min="14087" max="14089" width="16.44140625" style="2" bestFit="1" customWidth="1"/>
    <col min="14090" max="14105" width="20" style="2" bestFit="1" customWidth="1"/>
    <col min="14106" max="14115" width="14.5546875" style="2" bestFit="1" customWidth="1"/>
    <col min="14116" max="14336" width="9.109375" style="2"/>
    <col min="14337" max="14337" width="54" style="2" bestFit="1" customWidth="1"/>
    <col min="14338" max="14338" width="19.6640625" style="2" customWidth="1"/>
    <col min="14339" max="14340" width="12" style="2" customWidth="1"/>
    <col min="14341" max="14341" width="17.88671875" style="2" bestFit="1" customWidth="1"/>
    <col min="14342" max="14342" width="16.109375" style="2" customWidth="1"/>
    <col min="14343" max="14345" width="16.44140625" style="2" bestFit="1" customWidth="1"/>
    <col min="14346" max="14361" width="20" style="2" bestFit="1" customWidth="1"/>
    <col min="14362" max="14371" width="14.5546875" style="2" bestFit="1" customWidth="1"/>
    <col min="14372" max="14592" width="9.109375" style="2"/>
    <col min="14593" max="14593" width="54" style="2" bestFit="1" customWidth="1"/>
    <col min="14594" max="14594" width="19.6640625" style="2" customWidth="1"/>
    <col min="14595" max="14596" width="12" style="2" customWidth="1"/>
    <col min="14597" max="14597" width="17.88671875" style="2" bestFit="1" customWidth="1"/>
    <col min="14598" max="14598" width="16.109375" style="2" customWidth="1"/>
    <col min="14599" max="14601" width="16.44140625" style="2" bestFit="1" customWidth="1"/>
    <col min="14602" max="14617" width="20" style="2" bestFit="1" customWidth="1"/>
    <col min="14618" max="14627" width="14.5546875" style="2" bestFit="1" customWidth="1"/>
    <col min="14628" max="14848" width="9.109375" style="2"/>
    <col min="14849" max="14849" width="54" style="2" bestFit="1" customWidth="1"/>
    <col min="14850" max="14850" width="19.6640625" style="2" customWidth="1"/>
    <col min="14851" max="14852" width="12" style="2" customWidth="1"/>
    <col min="14853" max="14853" width="17.88671875" style="2" bestFit="1" customWidth="1"/>
    <col min="14854" max="14854" width="16.109375" style="2" customWidth="1"/>
    <col min="14855" max="14857" width="16.44140625" style="2" bestFit="1" customWidth="1"/>
    <col min="14858" max="14873" width="20" style="2" bestFit="1" customWidth="1"/>
    <col min="14874" max="14883" width="14.5546875" style="2" bestFit="1" customWidth="1"/>
    <col min="14884" max="15104" width="9.109375" style="2"/>
    <col min="15105" max="15105" width="54" style="2" bestFit="1" customWidth="1"/>
    <col min="15106" max="15106" width="19.6640625" style="2" customWidth="1"/>
    <col min="15107" max="15108" width="12" style="2" customWidth="1"/>
    <col min="15109" max="15109" width="17.88671875" style="2" bestFit="1" customWidth="1"/>
    <col min="15110" max="15110" width="16.109375" style="2" customWidth="1"/>
    <col min="15111" max="15113" width="16.44140625" style="2" bestFit="1" customWidth="1"/>
    <col min="15114" max="15129" width="20" style="2" bestFit="1" customWidth="1"/>
    <col min="15130" max="15139" width="14.5546875" style="2" bestFit="1" customWidth="1"/>
    <col min="15140" max="15360" width="9.109375" style="2"/>
    <col min="15361" max="15361" width="54" style="2" bestFit="1" customWidth="1"/>
    <col min="15362" max="15362" width="19.6640625" style="2" customWidth="1"/>
    <col min="15363" max="15364" width="12" style="2" customWidth="1"/>
    <col min="15365" max="15365" width="17.88671875" style="2" bestFit="1" customWidth="1"/>
    <col min="15366" max="15366" width="16.109375" style="2" customWidth="1"/>
    <col min="15367" max="15369" width="16.44140625" style="2" bestFit="1" customWidth="1"/>
    <col min="15370" max="15385" width="20" style="2" bestFit="1" customWidth="1"/>
    <col min="15386" max="15395" width="14.5546875" style="2" bestFit="1" customWidth="1"/>
    <col min="15396" max="15616" width="9.109375" style="2"/>
    <col min="15617" max="15617" width="54" style="2" bestFit="1" customWidth="1"/>
    <col min="15618" max="15618" width="19.6640625" style="2" customWidth="1"/>
    <col min="15619" max="15620" width="12" style="2" customWidth="1"/>
    <col min="15621" max="15621" width="17.88671875" style="2" bestFit="1" customWidth="1"/>
    <col min="15622" max="15622" width="16.109375" style="2" customWidth="1"/>
    <col min="15623" max="15625" width="16.44140625" style="2" bestFit="1" customWidth="1"/>
    <col min="15626" max="15641" width="20" style="2" bestFit="1" customWidth="1"/>
    <col min="15642" max="15651" width="14.5546875" style="2" bestFit="1" customWidth="1"/>
    <col min="15652" max="15872" width="9.109375" style="2"/>
    <col min="15873" max="15873" width="54" style="2" bestFit="1" customWidth="1"/>
    <col min="15874" max="15874" width="19.6640625" style="2" customWidth="1"/>
    <col min="15875" max="15876" width="12" style="2" customWidth="1"/>
    <col min="15877" max="15877" width="17.88671875" style="2" bestFit="1" customWidth="1"/>
    <col min="15878" max="15878" width="16.109375" style="2" customWidth="1"/>
    <col min="15879" max="15881" width="16.44140625" style="2" bestFit="1" customWidth="1"/>
    <col min="15882" max="15897" width="20" style="2" bestFit="1" customWidth="1"/>
    <col min="15898" max="15907" width="14.5546875" style="2" bestFit="1" customWidth="1"/>
    <col min="15908" max="16128" width="9.109375" style="2"/>
    <col min="16129" max="16129" width="54" style="2" bestFit="1" customWidth="1"/>
    <col min="16130" max="16130" width="19.6640625" style="2" customWidth="1"/>
    <col min="16131" max="16132" width="12" style="2" customWidth="1"/>
    <col min="16133" max="16133" width="17.88671875" style="2" bestFit="1" customWidth="1"/>
    <col min="16134" max="16134" width="16.109375" style="2" customWidth="1"/>
    <col min="16135" max="16137" width="16.44140625" style="2" bestFit="1" customWidth="1"/>
    <col min="16138" max="16153" width="20" style="2" bestFit="1" customWidth="1"/>
    <col min="16154" max="16163" width="14.5546875" style="2" bestFit="1" customWidth="1"/>
    <col min="16164" max="16384" width="9.109375" style="2"/>
  </cols>
  <sheetData>
    <row r="1" spans="1:35" x14ac:dyDescent="0.3">
      <c r="A1" s="33" t="s">
        <v>40</v>
      </c>
    </row>
    <row r="2" spans="1:35" x14ac:dyDescent="0.3">
      <c r="A2" s="33" t="str">
        <f>[1]Budżet!B2</f>
        <v>Parking z częścią handlową - PPP</v>
      </c>
      <c r="F2" s="89"/>
    </row>
    <row r="3" spans="1:35" s="21" customFormat="1" x14ac:dyDescent="0.3">
      <c r="B3" s="23"/>
      <c r="C3" s="90" t="s">
        <v>41</v>
      </c>
      <c r="D3" s="90"/>
      <c r="E3" s="91"/>
      <c r="F3" s="21" t="s">
        <v>42</v>
      </c>
    </row>
    <row r="4" spans="1:35" x14ac:dyDescent="0.3">
      <c r="A4" s="92"/>
      <c r="B4" s="93" t="s">
        <v>43</v>
      </c>
      <c r="C4" s="92">
        <v>-1</v>
      </c>
      <c r="D4" s="92">
        <v>0</v>
      </c>
      <c r="E4" s="92">
        <v>1</v>
      </c>
      <c r="F4" s="92">
        <f>E4+1</f>
        <v>2</v>
      </c>
      <c r="G4" s="92">
        <f t="shared" ref="G4:Y4" si="0">F4+1</f>
        <v>3</v>
      </c>
      <c r="H4" s="92">
        <f t="shared" si="0"/>
        <v>4</v>
      </c>
      <c r="I4" s="92">
        <f t="shared" si="0"/>
        <v>5</v>
      </c>
      <c r="J4" s="92">
        <f t="shared" si="0"/>
        <v>6</v>
      </c>
      <c r="K4" s="92">
        <f t="shared" si="0"/>
        <v>7</v>
      </c>
      <c r="L4" s="92">
        <f t="shared" si="0"/>
        <v>8</v>
      </c>
      <c r="M4" s="92">
        <f t="shared" si="0"/>
        <v>9</v>
      </c>
      <c r="N4" s="92">
        <f t="shared" si="0"/>
        <v>10</v>
      </c>
      <c r="O4" s="92">
        <f t="shared" si="0"/>
        <v>11</v>
      </c>
      <c r="P4" s="92">
        <f t="shared" si="0"/>
        <v>12</v>
      </c>
      <c r="Q4" s="92">
        <f t="shared" si="0"/>
        <v>13</v>
      </c>
      <c r="R4" s="92">
        <f t="shared" si="0"/>
        <v>14</v>
      </c>
      <c r="S4" s="92">
        <f t="shared" si="0"/>
        <v>15</v>
      </c>
      <c r="T4" s="92">
        <f t="shared" si="0"/>
        <v>16</v>
      </c>
      <c r="U4" s="92">
        <f t="shared" si="0"/>
        <v>17</v>
      </c>
      <c r="V4" s="92">
        <f t="shared" si="0"/>
        <v>18</v>
      </c>
      <c r="W4" s="92">
        <f t="shared" si="0"/>
        <v>19</v>
      </c>
      <c r="X4" s="92">
        <f t="shared" si="0"/>
        <v>20</v>
      </c>
      <c r="Y4" s="92">
        <f t="shared" si="0"/>
        <v>21</v>
      </c>
      <c r="Z4" s="92"/>
      <c r="AA4" s="92"/>
      <c r="AB4" s="92"/>
      <c r="AC4" s="92"/>
      <c r="AD4" s="92"/>
      <c r="AE4" s="92"/>
      <c r="AF4" s="92"/>
      <c r="AG4" s="92"/>
      <c r="AH4" s="92"/>
      <c r="AI4" s="92"/>
    </row>
    <row r="5" spans="1:35" s="81" customFormat="1" x14ac:dyDescent="0.3">
      <c r="A5" s="25" t="str">
        <f>[1]Założenia!B5</f>
        <v>Inflacja</v>
      </c>
      <c r="B5" s="94" t="s">
        <v>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</row>
    <row r="6" spans="1:35" s="97" customFormat="1" ht="15.6" x14ac:dyDescent="0.3">
      <c r="A6" s="95" t="str">
        <f>[1]Założenia!B20</f>
        <v>Powierzchnia handlowa (-1)</v>
      </c>
      <c r="B6" s="96"/>
    </row>
    <row r="7" spans="1:35" x14ac:dyDescent="0.3">
      <c r="A7" s="2" t="s">
        <v>44</v>
      </c>
      <c r="B7" s="98" t="s">
        <v>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</row>
    <row r="8" spans="1:35" x14ac:dyDescent="0.3">
      <c r="A8" s="2" t="s">
        <v>46</v>
      </c>
      <c r="B8" s="98" t="s">
        <v>45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 s="101" customFormat="1" x14ac:dyDescent="0.3">
      <c r="A9" s="27" t="s">
        <v>47</v>
      </c>
      <c r="B9" s="100" t="s">
        <v>48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x14ac:dyDescent="0.3">
      <c r="A10" s="102" t="s">
        <v>49</v>
      </c>
      <c r="B10" s="94" t="s">
        <v>5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</row>
    <row r="11" spans="1:35" s="104" customFormat="1" x14ac:dyDescent="0.3">
      <c r="A11" s="19" t="s">
        <v>50</v>
      </c>
      <c r="B11" s="103" t="s">
        <v>48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s="101" customFormat="1" x14ac:dyDescent="0.3">
      <c r="A12" s="27" t="s">
        <v>51</v>
      </c>
      <c r="B12" s="100" t="s">
        <v>48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</row>
    <row r="13" spans="1:35" s="104" customFormat="1" x14ac:dyDescent="0.3">
      <c r="A13" s="106" t="s">
        <v>52</v>
      </c>
      <c r="B13" s="107" t="s">
        <v>48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</row>
    <row r="14" spans="1:35" s="97" customFormat="1" ht="15.6" x14ac:dyDescent="0.3">
      <c r="A14" s="95" t="str">
        <f>[1]Założenia!B21</f>
        <v>Powierzchnia handlowa (parter)</v>
      </c>
      <c r="B14" s="96"/>
    </row>
    <row r="15" spans="1:35" ht="12.75" customHeight="1" x14ac:dyDescent="0.3">
      <c r="A15" s="2" t="s">
        <v>44</v>
      </c>
      <c r="B15" s="98" t="s">
        <v>45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</row>
    <row r="16" spans="1:35" ht="12.75" customHeight="1" x14ac:dyDescent="0.3">
      <c r="A16" s="2" t="s">
        <v>46</v>
      </c>
      <c r="B16" s="98" t="s">
        <v>45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</row>
    <row r="17" spans="1:45" s="101" customFormat="1" ht="12.75" customHeight="1" x14ac:dyDescent="0.3">
      <c r="A17" s="27" t="s">
        <v>47</v>
      </c>
      <c r="B17" s="100" t="s">
        <v>48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45" ht="12.75" customHeight="1" x14ac:dyDescent="0.3">
      <c r="A18" s="102" t="str">
        <f>A10</f>
        <v>obłożenie</v>
      </c>
      <c r="B18" s="94" t="s">
        <v>5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</row>
    <row r="19" spans="1:45" s="104" customFormat="1" ht="12.75" customHeight="1" x14ac:dyDescent="0.3">
      <c r="A19" s="19" t="s">
        <v>50</v>
      </c>
      <c r="B19" s="103" t="s">
        <v>48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45" s="101" customFormat="1" ht="12.75" customHeight="1" x14ac:dyDescent="0.3">
      <c r="A20" s="27" t="s">
        <v>51</v>
      </c>
      <c r="B20" s="100" t="s">
        <v>48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</row>
    <row r="21" spans="1:45" s="104" customFormat="1" ht="12.75" customHeight="1" x14ac:dyDescent="0.3">
      <c r="A21" s="106" t="s">
        <v>52</v>
      </c>
      <c r="B21" s="107" t="s">
        <v>48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</row>
    <row r="22" spans="1:45" s="97" customFormat="1" ht="15.6" x14ac:dyDescent="0.3">
      <c r="A22" s="95" t="s">
        <v>53</v>
      </c>
      <c r="B22" s="96"/>
    </row>
    <row r="23" spans="1:45" ht="12.75" customHeight="1" x14ac:dyDescent="0.3">
      <c r="A23" s="33" t="s">
        <v>54</v>
      </c>
      <c r="B23" s="98" t="s">
        <v>55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3"/>
      <c r="AK23" s="33"/>
      <c r="AL23" s="33"/>
      <c r="AM23" s="33"/>
      <c r="AN23" s="33"/>
      <c r="AO23" s="33"/>
      <c r="AP23" s="33"/>
      <c r="AQ23" s="33"/>
      <c r="AR23" s="33"/>
      <c r="AS23" s="33"/>
    </row>
    <row r="24" spans="1:45" ht="12.75" customHeight="1" x14ac:dyDescent="0.3">
      <c r="A24" s="2" t="str">
        <f>A15&amp;" netto"</f>
        <v>stawka czynszu netto</v>
      </c>
      <c r="B24" s="98" t="s">
        <v>56</v>
      </c>
      <c r="C24" s="108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</row>
    <row r="25" spans="1:45" s="101" customFormat="1" ht="12.75" customHeight="1" x14ac:dyDescent="0.3">
      <c r="A25" s="27" t="str">
        <f>A17</f>
        <v>PDB</v>
      </c>
      <c r="B25" s="100" t="str">
        <f>B17</f>
        <v>zł/rok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45" ht="12.75" customHeight="1" x14ac:dyDescent="0.3">
      <c r="A26" s="2" t="str">
        <f>A18</f>
        <v>obłożenie</v>
      </c>
      <c r="B26" s="94" t="str">
        <f>B18</f>
        <v>%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</row>
    <row r="27" spans="1:45" s="104" customFormat="1" ht="12.75" customHeight="1" x14ac:dyDescent="0.3">
      <c r="A27" s="19" t="s">
        <v>57</v>
      </c>
      <c r="B27" s="103" t="str">
        <f>B19</f>
        <v>zł/rok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45" s="97" customFormat="1" ht="15.6" x14ac:dyDescent="0.3">
      <c r="A28" s="95" t="s">
        <v>58</v>
      </c>
      <c r="B28" s="96"/>
    </row>
    <row r="29" spans="1:45" ht="12.75" customHeight="1" x14ac:dyDescent="0.3">
      <c r="A29" s="2" t="str">
        <f>A15&amp;" netto"</f>
        <v>stawka czynszu netto</v>
      </c>
      <c r="B29" s="98" t="s">
        <v>59</v>
      </c>
      <c r="C29" s="10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</row>
    <row r="30" spans="1:45" ht="12.75" customHeight="1" x14ac:dyDescent="0.3">
      <c r="A30" s="2" t="str">
        <f>A16</f>
        <v>opłaty eksploatacyjne</v>
      </c>
      <c r="B30" s="98" t="s">
        <v>59</v>
      </c>
      <c r="C30" s="108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</row>
    <row r="31" spans="1:45" ht="12.75" customHeight="1" x14ac:dyDescent="0.3">
      <c r="A31" s="2" t="str">
        <f>A17</f>
        <v>PDB</v>
      </c>
      <c r="B31" s="94" t="str">
        <f>B17</f>
        <v>zł/rok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</row>
    <row r="32" spans="1:45" ht="12.75" customHeight="1" x14ac:dyDescent="0.3">
      <c r="A32" s="33" t="s">
        <v>60</v>
      </c>
      <c r="B32" s="94" t="s">
        <v>55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1:35" s="104" customFormat="1" ht="12.75" customHeight="1" x14ac:dyDescent="0.3">
      <c r="A33" s="19" t="s">
        <v>61</v>
      </c>
      <c r="B33" s="103" t="str">
        <f>B19</f>
        <v>zł/rok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s="104" customFormat="1" ht="12.75" customHeight="1" x14ac:dyDescent="0.3">
      <c r="A34" s="19" t="s">
        <v>62</v>
      </c>
      <c r="B34" s="103" t="str">
        <f>B20</f>
        <v>zł/rok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s="101" customFormat="1" ht="12.75" customHeight="1" x14ac:dyDescent="0.3">
      <c r="A35" s="27" t="str">
        <f>A20</f>
        <v>koszty eksploatacji</v>
      </c>
      <c r="B35" s="100" t="str">
        <f>B20</f>
        <v>zł/rok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</row>
    <row r="36" spans="1:35" s="104" customFormat="1" ht="12.75" customHeight="1" x14ac:dyDescent="0.3">
      <c r="A36" s="106" t="s">
        <v>52</v>
      </c>
      <c r="B36" s="107" t="s">
        <v>48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</row>
    <row r="37" spans="1:35" s="104" customFormat="1" ht="12.75" customHeight="1" x14ac:dyDescent="0.3">
      <c r="A37" s="19" t="s">
        <v>63</v>
      </c>
      <c r="B37" s="103" t="s">
        <v>48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s="101" customFormat="1" ht="12.75" customHeight="1" x14ac:dyDescent="0.3">
      <c r="A38" s="109" t="s">
        <v>64</v>
      </c>
      <c r="B38" s="110" t="s">
        <v>48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</row>
    <row r="39" spans="1:35" s="113" customFormat="1" ht="15.6" x14ac:dyDescent="0.3">
      <c r="A39" s="111" t="s">
        <v>65</v>
      </c>
      <c r="B39" s="112" t="s">
        <v>48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R39" s="111"/>
      <c r="S39" s="111"/>
      <c r="V39" s="111"/>
      <c r="W39" s="111"/>
      <c r="Z39" s="111"/>
    </row>
    <row r="40" spans="1:35" x14ac:dyDescent="0.3">
      <c r="A40" s="2" t="s">
        <v>66</v>
      </c>
      <c r="F40" s="33"/>
      <c r="R40" s="114"/>
    </row>
    <row r="41" spans="1:35" x14ac:dyDescent="0.3">
      <c r="A41" s="2" t="s">
        <v>67</v>
      </c>
      <c r="B41" s="2"/>
      <c r="R41" s="115"/>
      <c r="T41" s="115"/>
    </row>
    <row r="42" spans="1:35" x14ac:dyDescent="0.3">
      <c r="A42" s="102" t="s">
        <v>68</v>
      </c>
      <c r="R42" s="115"/>
      <c r="S42" s="114"/>
      <c r="T42" s="114"/>
    </row>
    <row r="43" spans="1:35" x14ac:dyDescent="0.3">
      <c r="A43" s="2" t="s">
        <v>69</v>
      </c>
    </row>
    <row r="45" spans="1:35" s="116" customFormat="1" ht="20.399999999999999" x14ac:dyDescent="0.35">
      <c r="B45" s="117"/>
    </row>
  </sheetData>
  <mergeCells count="1">
    <mergeCell ref="C3:D3"/>
  </mergeCells>
  <printOptions verticalCentered="1"/>
  <pageMargins left="0.74803149606299213" right="0.74803149606299213" top="0.98425196850393704" bottom="0.98425196850393704" header="0.51181102362204722" footer="0.51181102362204722"/>
  <pageSetup paperSize="9" scale="55" fitToWidth="2" orientation="landscape" r:id="rId1"/>
  <headerFooter alignWithMargins="0">
    <oddFooter>&amp;L&amp;"Microsoft Sans Serif,Normalny"UG WZR Katedra Inwestycji i Nieruchomości&amp;R&amp;"Microsoft Sans Serif,Normalny"&amp;P</oddFooter>
  </headerFooter>
  <colBreaks count="2" manualBreakCount="2">
    <brk id="10" max="40" man="1"/>
    <brk id="1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Budżet</vt:lpstr>
      <vt:lpstr>DON Parking</vt:lpstr>
      <vt:lpstr>Budżet!Obszar_wydruku</vt:lpstr>
      <vt:lpstr>'DON Parking'!Obszar_wydruku</vt:lpstr>
      <vt:lpstr>'DON Parking'!Tytuły_wydruku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2023-10-24T07:15:18Z</dcterms:created>
  <dcterms:modified xsi:type="dcterms:W3CDTF">2023-10-24T07:16:18Z</dcterms:modified>
</cp:coreProperties>
</file>